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irkovic\Documents\PLAN 2024-2026\PLAN 2024-2026 - usklađenje 2023_12\ZA SENAT - USKLAĐENA VERZIJA PLANA 12_2023\"/>
    </mc:Choice>
  </mc:AlternateContent>
  <xr:revisionPtr revIDLastSave="0" documentId="13_ncr:1_{62D0207A-6D40-4D70-93AC-CCE03FF91608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138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C41" i="36" l="1"/>
  <c r="J10" i="17" l="1"/>
  <c r="L118" i="17" l="1"/>
  <c r="K118" i="17"/>
  <c r="D15" i="12" l="1"/>
  <c r="D16" i="12"/>
  <c r="D18" i="12"/>
  <c r="D19" i="12"/>
  <c r="C29" i="12"/>
  <c r="C28" i="12"/>
  <c r="C26" i="12"/>
  <c r="C19" i="12"/>
  <c r="C18" i="12"/>
  <c r="C16" i="12"/>
  <c r="C15" i="12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26" i="35" l="1"/>
  <c r="D10" i="35"/>
  <c r="E10" i="35"/>
  <c r="E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D6" i="34" l="1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5" i="34" l="1"/>
  <c r="E28" i="12" s="1"/>
  <c r="E30" i="12" s="1"/>
  <c r="E32" i="12" s="1"/>
  <c r="E8" i="34"/>
  <c r="E10" i="34" s="1"/>
  <c r="D10" i="34" s="1"/>
  <c r="D8" i="34" l="1"/>
</calcChain>
</file>

<file path=xl/sharedStrings.xml><?xml version="1.0" encoding="utf-8"?>
<sst xmlns="http://schemas.openxmlformats.org/spreadsheetml/2006/main" count="13786" uniqueCount="4843">
  <si>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</si>
  <si>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</si>
  <si>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</si>
  <si>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</si>
  <si>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</si>
  <si>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</si>
  <si>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</si>
  <si>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</si>
  <si>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</si>
  <si>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</si>
  <si>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</si>
  <si>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</si>
  <si>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</si>
  <si>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</si>
  <si>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</si>
  <si>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</si>
  <si>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</si>
  <si>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</si>
  <si>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</si>
  <si>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</si>
  <si>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</si>
  <si>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</si>
  <si>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</si>
  <si>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</si>
  <si>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</si>
  <si>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</si>
  <si>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</si>
  <si>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</si>
  <si>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</si>
  <si>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</si>
  <si>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</si>
  <si>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</si>
  <si>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</si>
  <si>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</si>
  <si>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</si>
  <si>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</si>
  <si>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</si>
  <si>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</si>
  <si>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</si>
  <si>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</si>
  <si>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</si>
  <si>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</si>
  <si>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</si>
  <si>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</si>
  <si>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</si>
  <si>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</si>
  <si>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</si>
  <si>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</si>
  <si>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</si>
  <si>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</si>
  <si>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</si>
  <si>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</si>
  <si>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</si>
  <si>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</si>
  <si>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</si>
  <si>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</si>
  <si>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</si>
  <si>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</si>
  <si>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</si>
  <si>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</si>
  <si>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</si>
  <si>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</si>
  <si>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</si>
  <si>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</si>
  <si>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</si>
  <si>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</si>
  <si>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</si>
  <si>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</si>
  <si>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</si>
  <si>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</si>
  <si>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</si>
  <si>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</si>
  <si>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</si>
  <si>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</si>
  <si>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</si>
  <si>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</si>
  <si>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</si>
  <si>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</si>
  <si>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</si>
  <si>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</si>
  <si>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</si>
  <si>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</si>
  <si>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</si>
  <si>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</si>
  <si>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</si>
  <si>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</si>
  <si>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</si>
  <si>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</si>
  <si>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</si>
  <si>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</si>
  <si>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</si>
  <si>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</si>
  <si>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</si>
  <si>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</si>
  <si>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</si>
  <si>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</si>
  <si>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</si>
  <si>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</si>
  <si>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</si>
  <si>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</si>
  <si>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</si>
  <si>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</si>
  <si>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</si>
  <si>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</si>
  <si>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</si>
  <si>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</si>
  <si>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</si>
  <si>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</si>
  <si>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</si>
  <si>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</si>
  <si>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</si>
  <si>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</si>
  <si>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</si>
  <si>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</si>
  <si>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</si>
  <si>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</si>
  <si>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</si>
  <si>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</si>
  <si>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</si>
  <si>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</si>
  <si>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</si>
  <si>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</si>
  <si>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</si>
  <si>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</si>
  <si>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</si>
  <si>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</si>
  <si>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</si>
  <si>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</si>
  <si>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</si>
  <si>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</si>
  <si>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</si>
  <si>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</si>
  <si>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</si>
  <si>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</si>
  <si>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</si>
  <si>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</si>
  <si>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</si>
  <si>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</si>
  <si>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</si>
  <si>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</si>
  <si>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</si>
  <si>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</si>
  <si>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</si>
  <si>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</si>
  <si>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</si>
  <si>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</si>
  <si>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</si>
  <si>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</si>
  <si>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</si>
  <si>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</si>
  <si>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</si>
  <si>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</si>
  <si>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</si>
  <si>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</si>
  <si>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</si>
  <si>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</si>
  <si>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</si>
  <si>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</si>
  <si>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</si>
  <si>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</si>
  <si>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</si>
  <si>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</si>
  <si>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</si>
  <si>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</si>
  <si>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</si>
  <si>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</si>
  <si>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</si>
  <si>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</si>
  <si>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</si>
  <si>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</si>
  <si>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</si>
  <si>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</si>
  <si>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</si>
  <si>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</si>
  <si>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</si>
  <si>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</si>
  <si>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</si>
  <si>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</si>
  <si>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</si>
  <si>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</si>
  <si>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</si>
  <si>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</si>
  <si>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</si>
  <si>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</si>
  <si>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</si>
  <si>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</si>
  <si>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</si>
  <si>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</si>
  <si>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</si>
  <si>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</si>
  <si>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</si>
  <si>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</si>
  <si>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</si>
  <si>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</si>
  <si>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</si>
  <si>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</si>
  <si>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</si>
  <si>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</si>
  <si>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</si>
  <si>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</si>
  <si>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</si>
  <si>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</si>
  <si>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</si>
  <si>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</si>
  <si>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</si>
  <si>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</si>
  <si>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</si>
  <si>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</si>
  <si>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</si>
  <si>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</si>
  <si>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</si>
  <si>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</si>
  <si>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</si>
  <si>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</si>
  <si>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</si>
  <si>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</si>
  <si>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</si>
  <si>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</si>
  <si>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</si>
  <si>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</si>
  <si>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</si>
  <si>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</si>
  <si>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</si>
  <si>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</si>
  <si>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</si>
  <si>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</si>
  <si>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</si>
  <si>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</si>
  <si>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</si>
  <si>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</si>
  <si>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</si>
  <si>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</si>
  <si>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</si>
  <si>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</si>
  <si>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</si>
  <si>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</si>
  <si>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</si>
  <si>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</si>
  <si>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</si>
  <si>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</si>
  <si>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</si>
  <si>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</si>
  <si>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</si>
  <si>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</si>
  <si>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</si>
  <si>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</si>
  <si>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</si>
  <si>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</si>
  <si>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</si>
  <si>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</si>
  <si>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</si>
  <si>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</si>
  <si>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</si>
  <si>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</si>
  <si>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</si>
  <si>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</si>
  <si>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</si>
  <si>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</si>
  <si>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</si>
  <si>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</si>
  <si>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</si>
  <si>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</si>
  <si>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</si>
  <si>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</si>
  <si>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</si>
  <si>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</si>
  <si>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</si>
  <si>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</si>
  <si>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</si>
  <si>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</si>
  <si>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</si>
  <si>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</si>
  <si>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</si>
  <si>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</si>
  <si>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</si>
  <si>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</si>
  <si>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</si>
  <si>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</si>
  <si>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</si>
  <si>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</si>
  <si>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</si>
  <si>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</si>
  <si>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</si>
  <si>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</si>
  <si>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</si>
  <si>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</si>
  <si>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</si>
  <si>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</si>
  <si>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</si>
  <si>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</si>
  <si>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</si>
  <si>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</si>
  <si>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</si>
  <si>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</si>
  <si>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</si>
  <si>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</si>
  <si>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</si>
  <si>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</si>
  <si>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</si>
  <si>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</si>
  <si>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</si>
  <si>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</si>
  <si>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</si>
  <si>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</si>
  <si>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</si>
  <si>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</si>
  <si>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</si>
  <si>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</si>
  <si>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</si>
  <si>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</si>
  <si>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</si>
  <si>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</si>
  <si>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</si>
  <si>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</si>
  <si>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</si>
  <si>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</si>
  <si>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</si>
  <si>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</si>
  <si>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</si>
  <si>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</si>
  <si>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</si>
  <si>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</si>
  <si>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</si>
  <si>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</si>
  <si>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</si>
  <si>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</si>
  <si>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</si>
  <si>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</si>
  <si>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</si>
  <si>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</si>
  <si>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</si>
  <si>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</si>
  <si>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</si>
  <si>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</si>
  <si>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</si>
  <si>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</si>
  <si>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</si>
  <si>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</si>
  <si>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</si>
  <si>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</si>
  <si>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</si>
  <si>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</si>
  <si>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</si>
  <si>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</si>
  <si>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</si>
  <si>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</si>
  <si>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</si>
  <si>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</si>
  <si>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</si>
  <si>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</si>
  <si>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</si>
  <si>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</si>
  <si>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</si>
  <si>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</si>
  <si>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</si>
  <si>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</si>
  <si>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</si>
  <si>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</si>
  <si>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</si>
  <si>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</si>
  <si>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</si>
  <si>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</si>
  <si>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</si>
  <si>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</si>
  <si>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</si>
  <si>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</si>
  <si>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</si>
  <si>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</si>
  <si>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</si>
  <si>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</si>
  <si>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</si>
  <si>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</si>
  <si>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</si>
  <si>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</si>
  <si>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</si>
  <si>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</si>
  <si>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</si>
  <si>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</si>
  <si>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</si>
  <si>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</si>
  <si>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</si>
  <si>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</si>
  <si>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</si>
  <si>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</si>
  <si>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</si>
  <si>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</si>
  <si>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</si>
  <si>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</si>
  <si>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</si>
  <si>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</si>
  <si>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</si>
  <si>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</si>
  <si>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</si>
  <si>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</si>
  <si>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</si>
  <si>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</si>
  <si>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</si>
  <si>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</si>
  <si>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</si>
  <si>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</si>
  <si>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</si>
  <si>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</si>
  <si>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</si>
  <si>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</si>
  <si>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</si>
  <si>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</si>
  <si>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</si>
  <si>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</si>
  <si>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</si>
  <si>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</si>
  <si>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</si>
  <si>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</si>
  <si>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</si>
  <si>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</si>
  <si>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</si>
  <si>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</si>
  <si>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</si>
  <si>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</si>
  <si>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</si>
  <si>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</si>
  <si>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</si>
  <si>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</si>
  <si>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</si>
  <si>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</si>
  <si>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</si>
  <si>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</si>
  <si>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</si>
  <si>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</si>
  <si>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</si>
  <si>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</si>
  <si>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</si>
  <si>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</si>
  <si>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</si>
  <si>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</si>
  <si>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</si>
  <si>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</si>
  <si>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</si>
  <si>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</si>
  <si>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</si>
  <si>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</si>
  <si>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</si>
  <si>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</si>
  <si>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</si>
  <si>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</si>
  <si>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</si>
  <si>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</si>
  <si>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</si>
  <si>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</si>
  <si>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</si>
  <si>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</si>
  <si>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</si>
  <si>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</si>
  <si>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</si>
  <si>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</si>
  <si>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</si>
  <si>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</si>
  <si>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</si>
  <si>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</si>
  <si>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</si>
  <si>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</si>
  <si>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</si>
  <si>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</si>
  <si>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</si>
  <si>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</si>
  <si>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</si>
  <si>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</si>
  <si>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</si>
  <si>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</si>
  <si>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</si>
  <si>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</si>
  <si>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</si>
  <si>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</si>
  <si>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</si>
  <si>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</si>
  <si>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</si>
  <si>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</si>
  <si>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</si>
  <si>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</si>
  <si>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</si>
  <si>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</si>
  <si>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</si>
  <si>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</si>
  <si>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</si>
  <si>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</si>
  <si>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</si>
  <si>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</si>
  <si>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</si>
  <si>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</si>
  <si>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</si>
  <si>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</si>
  <si>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</si>
  <si>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</si>
  <si>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</si>
  <si>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</si>
  <si>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</si>
  <si>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</si>
  <si>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</si>
  <si>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</si>
  <si>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</si>
  <si>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</si>
  <si>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</si>
  <si>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</si>
  <si>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</si>
  <si>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</si>
  <si>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</si>
  <si>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</si>
  <si>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</si>
  <si>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</si>
  <si>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</si>
  <si>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</si>
  <si>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</si>
  <si>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</si>
  <si>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</si>
  <si>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</si>
  <si>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</si>
  <si>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</si>
  <si>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</si>
  <si>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</si>
  <si>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</si>
  <si>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</si>
  <si>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</si>
  <si>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</si>
  <si>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</si>
  <si>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</si>
  <si>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</si>
  <si>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</si>
  <si>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</si>
  <si>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</si>
  <si>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</si>
  <si>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</si>
  <si>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</si>
  <si>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</si>
  <si>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</si>
  <si>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</si>
  <si>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</si>
  <si>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</si>
  <si>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</si>
  <si>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</si>
  <si>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</si>
  <si>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</si>
  <si>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</si>
  <si>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</si>
  <si>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</si>
  <si>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</si>
  <si>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</si>
  <si>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</si>
  <si>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</si>
  <si>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</si>
  <si>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</si>
  <si>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</si>
  <si>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</si>
  <si>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</si>
  <si>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</si>
  <si>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</si>
  <si>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</si>
  <si>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</si>
  <si>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</si>
  <si>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</si>
  <si>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</si>
  <si>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</si>
  <si>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</si>
  <si>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</si>
  <si>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</si>
  <si>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</si>
  <si>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</si>
  <si>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</si>
  <si>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</si>
  <si>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</si>
  <si>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</si>
  <si>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</si>
  <si>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</si>
  <si>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</si>
  <si>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</si>
  <si>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</si>
  <si>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</si>
  <si>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</si>
  <si>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</si>
  <si>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</si>
  <si>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</si>
  <si>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</si>
  <si>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</si>
  <si>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</si>
  <si>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</si>
  <si>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</si>
  <si>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</si>
  <si>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</si>
  <si>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</si>
  <si>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</si>
  <si>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</si>
  <si>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</si>
  <si>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</si>
  <si>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</si>
  <si>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</si>
  <si>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</si>
  <si>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</si>
  <si>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</si>
  <si>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</si>
  <si>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</si>
  <si>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</si>
  <si>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</si>
  <si>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</si>
  <si>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</si>
  <si>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</si>
  <si>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</si>
  <si>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</si>
  <si>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</si>
  <si>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</si>
  <si>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</si>
  <si>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</si>
  <si>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</si>
  <si>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</si>
  <si>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</si>
  <si>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</si>
  <si>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</si>
  <si>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</si>
  <si>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</si>
  <si>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</si>
  <si>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</si>
  <si>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</si>
  <si>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</si>
  <si>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</si>
  <si>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</si>
  <si>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</si>
  <si>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</si>
  <si>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</si>
  <si>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</si>
  <si>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</si>
  <si>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</si>
  <si>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</si>
  <si>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</si>
  <si>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</si>
  <si>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</si>
  <si>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</si>
  <si>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</si>
  <si>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</si>
  <si>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</si>
  <si>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</si>
  <si>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</si>
  <si>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</si>
  <si>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</si>
  <si>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</si>
  <si>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</si>
  <si>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</si>
  <si>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</si>
  <si>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</si>
  <si>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</si>
  <si>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</si>
  <si>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</si>
  <si>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</si>
  <si>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</si>
  <si>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</si>
  <si>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</si>
  <si>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</si>
  <si>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</si>
  <si>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</si>
  <si>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</si>
  <si>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</si>
  <si>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</si>
  <si>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</si>
  <si>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</si>
  <si>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</si>
  <si>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</si>
  <si>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</si>
  <si>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</si>
  <si>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</si>
  <si>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</si>
  <si>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</si>
  <si>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</si>
  <si>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</si>
  <si>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</si>
  <si>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</si>
  <si>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</si>
  <si>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</si>
  <si>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</si>
  <si>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</si>
  <si>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</si>
  <si>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</si>
  <si>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</si>
  <si>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</si>
  <si>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</si>
  <si>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</si>
  <si>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</si>
  <si>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</si>
  <si>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</si>
  <si>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</si>
  <si>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</si>
  <si>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</si>
  <si>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</si>
  <si>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</si>
  <si>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</si>
  <si>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</si>
  <si>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</si>
  <si>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</si>
  <si>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</si>
  <si>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</si>
  <si>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</si>
  <si>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</si>
  <si>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</si>
  <si>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</si>
  <si>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</si>
  <si>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</si>
  <si>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</si>
  <si>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</si>
  <si>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</si>
  <si>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</si>
  <si>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</si>
  <si>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</si>
  <si>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</si>
  <si>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</si>
  <si>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</si>
  <si>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</si>
  <si>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</si>
  <si>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</si>
  <si>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</si>
  <si>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</si>
  <si>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</si>
  <si>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</si>
  <si>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</si>
  <si>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</si>
  <si>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</si>
  <si>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</si>
  <si>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</si>
  <si>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</si>
  <si>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</si>
  <si>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</si>
  <si>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</si>
  <si>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</si>
  <si>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</si>
  <si>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</si>
  <si>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</si>
  <si>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</si>
  <si>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</si>
  <si>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</si>
  <si>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</si>
  <si>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</si>
  <si>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</si>
  <si>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</si>
  <si>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</si>
  <si>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</si>
  <si>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</si>
  <si>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</si>
  <si>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</si>
  <si>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</si>
  <si>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</si>
  <si>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</si>
  <si>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</si>
  <si>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</si>
  <si>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</si>
  <si>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</si>
  <si>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</si>
  <si>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</si>
  <si>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</si>
  <si>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</si>
  <si>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</si>
  <si>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</si>
  <si>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</si>
  <si>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</si>
  <si>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</si>
  <si>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</si>
  <si>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</si>
  <si>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</si>
  <si>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</si>
  <si>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</si>
  <si>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</si>
  <si>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</si>
  <si>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</si>
  <si>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</si>
  <si>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</si>
  <si>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</si>
  <si>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</si>
  <si>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</si>
  <si>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</si>
  <si>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</si>
  <si>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</si>
  <si>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</si>
  <si>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</si>
  <si>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</si>
  <si>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</si>
  <si>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</si>
  <si>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</si>
  <si>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</si>
  <si>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</si>
  <si>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</si>
  <si>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</si>
  <si>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</si>
  <si>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</si>
  <si>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</si>
  <si>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</si>
  <si>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</si>
  <si>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</si>
  <si>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</si>
  <si>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</si>
  <si>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</si>
  <si>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</si>
  <si>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</si>
  <si>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</si>
  <si>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</si>
  <si>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</si>
  <si>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</si>
  <si>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</si>
  <si>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</si>
  <si>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</si>
  <si>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</si>
  <si>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</si>
  <si>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</si>
  <si>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</si>
  <si>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</si>
  <si>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</si>
  <si>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</si>
  <si>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</si>
  <si>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</si>
  <si>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</si>
  <si>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</si>
  <si>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</si>
  <si>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</si>
  <si>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</si>
  <si>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</si>
  <si>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</si>
  <si>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</si>
  <si>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</si>
  <si>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</si>
  <si>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</si>
  <si>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</si>
  <si>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</si>
  <si>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</si>
  <si>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</si>
  <si>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</si>
  <si>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</si>
  <si>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</si>
  <si>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</si>
  <si>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</si>
  <si>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</si>
  <si>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</si>
  <si>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</si>
  <si>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</si>
  <si>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</si>
  <si>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</si>
  <si>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</si>
  <si>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</si>
  <si>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</si>
  <si>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</si>
  <si>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</si>
  <si>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</si>
  <si>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</si>
  <si>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</si>
  <si>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</si>
  <si>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</si>
  <si>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</si>
  <si>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</si>
  <si>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</si>
  <si>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</si>
  <si>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</si>
  <si>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</si>
  <si>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</si>
  <si>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</si>
  <si>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</si>
  <si>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</si>
  <si>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</si>
  <si>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</si>
  <si>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</si>
  <si>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</si>
  <si>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</si>
  <si>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</si>
  <si>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</si>
  <si>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</si>
  <si>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</si>
  <si>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</si>
  <si>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</si>
  <si>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</si>
  <si>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</si>
  <si>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</si>
  <si>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</si>
  <si>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</si>
  <si>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</si>
  <si>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</si>
  <si>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</si>
  <si>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</si>
  <si>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</si>
  <si>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</si>
  <si>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</si>
  <si>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</si>
  <si>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</si>
  <si>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</si>
  <si>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</si>
  <si>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</si>
  <si>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</si>
  <si>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</si>
  <si>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</si>
  <si>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</si>
  <si>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</si>
  <si>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</si>
  <si>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</si>
  <si>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</si>
  <si>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</si>
  <si>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</si>
  <si>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</si>
  <si>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</si>
  <si>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</si>
  <si>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</si>
  <si>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</si>
  <si>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</si>
  <si>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</si>
  <si>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</si>
  <si>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</si>
  <si>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</si>
  <si>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</si>
  <si>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</si>
  <si>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</si>
  <si>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</si>
  <si>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</si>
  <si>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</si>
  <si>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</si>
  <si>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</si>
  <si>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</si>
  <si>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</si>
  <si>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</si>
  <si>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</si>
  <si>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</si>
  <si>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</si>
  <si>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</si>
  <si>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</si>
  <si>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</si>
  <si>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</si>
  <si>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</si>
  <si>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</si>
  <si>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</si>
  <si>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</si>
  <si>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</si>
  <si>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</si>
  <si>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</si>
  <si>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</si>
  <si>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</si>
  <si>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</si>
  <si>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</si>
  <si>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</si>
  <si>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</si>
  <si>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</si>
  <si>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</si>
  <si>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</si>
  <si>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</si>
  <si>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</si>
  <si>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</si>
  <si>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</si>
  <si>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</si>
  <si>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</si>
  <si>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</si>
  <si>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</si>
  <si>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</si>
  <si>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</si>
  <si>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</si>
  <si>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</si>
  <si>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</si>
  <si>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</si>
  <si>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</si>
  <si>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</si>
  <si>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</si>
  <si>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</si>
  <si>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</si>
  <si>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</si>
  <si>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</si>
  <si>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</si>
  <si>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</si>
  <si>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</si>
  <si>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</si>
  <si>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</si>
  <si>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</si>
  <si>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</si>
  <si>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</si>
  <si>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</si>
  <si>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</si>
  <si>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</si>
  <si>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</si>
  <si>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</si>
  <si>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</si>
  <si>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</si>
  <si>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</si>
  <si>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</si>
  <si>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</si>
  <si>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</si>
  <si>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</si>
  <si>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</si>
  <si>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</si>
  <si>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</si>
  <si>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</si>
  <si>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</si>
  <si>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</si>
  <si>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</si>
  <si>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</si>
  <si>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</si>
  <si>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</si>
  <si>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</si>
  <si>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</si>
  <si>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</si>
  <si>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</si>
  <si>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</si>
  <si>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</si>
  <si>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</si>
  <si>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</si>
  <si>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</si>
  <si>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</si>
  <si>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</si>
  <si>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</si>
  <si>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</si>
  <si>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</si>
  <si>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</si>
  <si>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</si>
  <si>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</si>
  <si>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</si>
  <si>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</si>
  <si>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</si>
  <si>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</si>
  <si>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</si>
  <si>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</si>
  <si>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</si>
  <si>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</si>
  <si>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</si>
  <si>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</si>
  <si>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</si>
  <si>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</si>
  <si>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</si>
  <si>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</si>
  <si>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</si>
  <si>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</si>
  <si>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</si>
  <si>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</si>
  <si>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</si>
  <si>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</si>
  <si>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</si>
  <si>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</si>
  <si>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</si>
  <si>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</si>
  <si>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</si>
  <si>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</si>
  <si>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</si>
  <si>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</si>
  <si>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</si>
  <si>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</si>
  <si>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</si>
  <si>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</si>
  <si>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</si>
  <si>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</si>
  <si>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</si>
  <si>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</si>
  <si>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</si>
  <si>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</si>
  <si>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</si>
  <si>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</si>
  <si>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</si>
  <si>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</si>
  <si>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</si>
  <si>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</si>
  <si>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</si>
  <si>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</si>
  <si>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</si>
  <si>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</si>
  <si>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</si>
  <si>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</si>
  <si>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</si>
  <si>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</si>
  <si>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</si>
  <si>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</si>
  <si>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</si>
  <si>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</si>
  <si>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</si>
  <si>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</si>
  <si>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</si>
  <si>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</si>
  <si>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</si>
  <si>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</si>
  <si>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</si>
  <si>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</si>
  <si>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</si>
  <si>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</si>
  <si>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</si>
  <si>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</si>
  <si>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</si>
  <si>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</si>
  <si>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</si>
  <si>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</si>
  <si>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</si>
  <si>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</si>
  <si>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</si>
  <si>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</si>
  <si>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</si>
  <si>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</si>
  <si>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</si>
  <si>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</si>
  <si>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</si>
  <si>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</si>
  <si>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</si>
  <si>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</si>
  <si>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</si>
  <si>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</si>
  <si>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</si>
  <si>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</si>
  <si>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</si>
  <si>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</si>
  <si>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</si>
  <si>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</si>
  <si>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</si>
  <si>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</si>
  <si>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</si>
  <si>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</si>
  <si>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</si>
  <si>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</si>
  <si>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</si>
  <si>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</si>
  <si>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</si>
  <si>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</si>
  <si>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</si>
  <si>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</si>
  <si>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</si>
  <si>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</si>
  <si>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</si>
  <si>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</si>
  <si>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</si>
  <si>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</si>
  <si>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</si>
  <si>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</si>
  <si>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</si>
  <si>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</si>
  <si>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</si>
  <si>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</si>
  <si>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</si>
  <si>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</si>
  <si>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</si>
  <si>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</si>
  <si>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</si>
  <si>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</si>
  <si>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</si>
  <si>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</si>
  <si>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</si>
  <si>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</si>
  <si>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</si>
  <si>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</si>
  <si>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</si>
  <si>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</si>
  <si>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</si>
  <si>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</si>
  <si>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</si>
  <si>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</si>
  <si>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</si>
  <si>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</si>
  <si>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</si>
  <si>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</si>
  <si>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</si>
  <si>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</si>
  <si>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</si>
  <si>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</si>
  <si>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</si>
  <si>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</si>
  <si>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</si>
  <si>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</si>
  <si>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</si>
  <si>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</si>
  <si>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</si>
  <si>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</si>
  <si>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</si>
  <si>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</si>
  <si>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</si>
  <si>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</si>
  <si>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</si>
  <si>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</si>
  <si>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</si>
  <si>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</si>
  <si>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</si>
  <si>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</si>
  <si>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</si>
  <si>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</si>
  <si>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</si>
  <si>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</si>
  <si>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</si>
  <si>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</si>
  <si>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</si>
  <si>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</si>
  <si>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</si>
  <si>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</si>
  <si>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</si>
  <si>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</si>
  <si>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</si>
  <si>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</si>
  <si>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</si>
  <si>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</si>
  <si>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</si>
  <si>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</si>
  <si>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</si>
  <si>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</si>
  <si>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</si>
  <si>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</si>
  <si>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</si>
  <si>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</si>
  <si>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</si>
  <si>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</si>
  <si>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</si>
  <si>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</si>
  <si>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</si>
  <si>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</si>
  <si>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</si>
  <si>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</si>
  <si>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</si>
  <si>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</si>
  <si>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</si>
  <si>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</si>
  <si>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</si>
  <si>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</si>
  <si>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</si>
  <si>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</si>
  <si>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</si>
  <si>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</si>
  <si>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</si>
  <si>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</si>
  <si>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</si>
  <si>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</si>
  <si>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</si>
  <si>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</si>
  <si>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</si>
  <si>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</si>
  <si>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</si>
  <si>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</si>
  <si>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</si>
  <si>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</si>
  <si>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</si>
  <si>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</si>
  <si>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</si>
  <si>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</si>
  <si>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</si>
  <si>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</si>
  <si>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</si>
  <si>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</si>
  <si>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</si>
  <si>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</si>
  <si>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</si>
  <si>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</si>
  <si>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</si>
  <si>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</si>
  <si>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</si>
  <si>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</si>
  <si>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</si>
  <si>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</si>
  <si>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</si>
  <si>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</si>
  <si>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</si>
  <si>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</si>
  <si>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</si>
  <si>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</si>
  <si>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</si>
  <si>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</si>
  <si>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</si>
  <si>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</si>
  <si>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</si>
  <si>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</si>
  <si>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</si>
  <si>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</si>
  <si>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</si>
  <si>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</si>
  <si>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</si>
  <si>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</si>
  <si>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</si>
  <si>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</si>
  <si>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</si>
  <si>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</si>
  <si>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</si>
  <si>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</si>
  <si>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</si>
  <si>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</si>
  <si>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</si>
  <si>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</si>
  <si>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</si>
  <si>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</si>
  <si>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</si>
  <si>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</si>
  <si>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</si>
  <si>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</si>
  <si>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</si>
  <si>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</si>
  <si>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</si>
  <si>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</si>
  <si>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</si>
  <si>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</si>
  <si>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</si>
  <si>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</si>
  <si>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</si>
  <si>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</si>
  <si>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</si>
  <si>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</si>
  <si>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</si>
  <si>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</si>
  <si>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</si>
  <si>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</si>
  <si>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</si>
  <si>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</si>
  <si>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</si>
  <si>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</si>
  <si>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</si>
  <si>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</si>
  <si>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</si>
  <si>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</si>
  <si>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</si>
  <si>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</si>
  <si>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</si>
  <si>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</si>
  <si>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</si>
  <si>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</si>
  <si>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</si>
  <si>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</si>
  <si>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</si>
  <si>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</si>
  <si>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</si>
  <si>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</si>
  <si>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</si>
  <si>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</si>
  <si>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</si>
  <si>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</si>
  <si>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</si>
  <si>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</si>
  <si>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</si>
  <si>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</si>
  <si>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</si>
  <si>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</si>
  <si>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</si>
  <si>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</si>
  <si>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</si>
  <si>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</si>
  <si>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</si>
  <si>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</si>
  <si>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</si>
  <si>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</si>
  <si>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</si>
  <si>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</si>
  <si>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</si>
  <si>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</si>
  <si>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</si>
  <si>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</si>
  <si>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</si>
  <si>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</si>
  <si>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</si>
  <si>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</si>
  <si>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</si>
  <si>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</si>
  <si>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</si>
  <si>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</si>
  <si>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</si>
  <si>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</si>
  <si>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</si>
  <si>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</si>
  <si>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</si>
  <si>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</si>
  <si>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</si>
  <si>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</si>
  <si>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</si>
  <si>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</si>
  <si>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</si>
  <si>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</si>
  <si>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</si>
  <si>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</si>
  <si>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</si>
  <si>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</si>
  <si>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</si>
  <si>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</si>
  <si>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</si>
  <si>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</si>
  <si>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</si>
  <si>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</si>
  <si>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</si>
  <si>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</si>
  <si>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</si>
  <si>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</si>
  <si>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</si>
  <si>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</si>
  <si>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</si>
  <si>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</si>
  <si>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</si>
  <si>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</si>
  <si>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</si>
  <si>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</si>
  <si>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</si>
  <si>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</si>
  <si>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</si>
  <si>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</si>
  <si>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</si>
  <si>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</si>
  <si>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</si>
  <si>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</si>
  <si>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</si>
  <si>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</si>
  <si>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</si>
  <si>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</si>
  <si>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</si>
  <si>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</si>
  <si>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</si>
  <si>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</si>
  <si>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</si>
  <si>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</si>
  <si>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</si>
  <si>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</si>
  <si>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</si>
  <si>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</si>
  <si>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</si>
  <si>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</si>
  <si>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</si>
  <si>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</si>
  <si>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</si>
  <si>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</si>
  <si>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</si>
  <si>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</si>
  <si>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</si>
  <si>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</si>
  <si>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</si>
  <si>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</si>
  <si>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</si>
  <si>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</si>
  <si>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</si>
  <si>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</si>
  <si>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</si>
  <si>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</si>
  <si>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</si>
  <si>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</si>
  <si>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</si>
  <si>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</si>
  <si>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</si>
  <si>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</si>
  <si>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</si>
  <si>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</si>
  <si>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</si>
  <si>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</si>
  <si>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</si>
  <si>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</si>
  <si>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</si>
  <si>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</si>
  <si>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</si>
  <si>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</si>
  <si>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</si>
  <si>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</si>
  <si>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</si>
  <si>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</si>
  <si>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</si>
  <si>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</si>
  <si>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</si>
  <si>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</si>
  <si>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</si>
  <si>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</si>
  <si>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</si>
  <si>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</si>
  <si>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</si>
  <si>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</si>
  <si>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</si>
  <si>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</si>
  <si>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</si>
  <si>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</si>
  <si>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</si>
  <si>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</si>
  <si>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</si>
  <si>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</si>
  <si>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</si>
  <si>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</si>
  <si>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</si>
  <si>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</si>
  <si>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</si>
  <si>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</si>
  <si>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</si>
  <si>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</si>
  <si>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</si>
  <si>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</si>
  <si>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</si>
  <si>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</si>
  <si>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</si>
  <si>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</si>
  <si>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</si>
  <si>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</si>
  <si>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</si>
  <si>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</si>
  <si>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</si>
  <si>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</si>
  <si>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</si>
  <si>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</si>
  <si>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</si>
  <si>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</si>
  <si>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</si>
  <si>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</si>
  <si>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</si>
  <si>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</si>
  <si>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</si>
  <si>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</si>
  <si>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</si>
  <si>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</si>
  <si>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</si>
  <si>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</si>
  <si>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</si>
  <si>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</si>
  <si>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</si>
  <si>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</si>
  <si>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</si>
  <si>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</si>
  <si>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</si>
  <si>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</si>
  <si>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</si>
  <si>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</si>
  <si>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</si>
  <si>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</si>
  <si>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</si>
  <si>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</si>
  <si>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</si>
  <si>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</si>
  <si>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</si>
  <si>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</si>
  <si>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</si>
  <si>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</si>
  <si>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</si>
  <si>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</si>
  <si>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</si>
  <si>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</si>
  <si>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</si>
  <si>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</si>
  <si>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</si>
  <si>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</si>
  <si>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</si>
  <si>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</si>
  <si>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</si>
  <si>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</si>
  <si>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</si>
  <si>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</si>
  <si>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</si>
  <si>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</si>
  <si>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</si>
  <si>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</si>
  <si>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</si>
  <si>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</si>
  <si>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</si>
  <si>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</si>
  <si>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</si>
  <si>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</si>
  <si>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</si>
  <si>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</si>
  <si>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</si>
  <si>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</si>
  <si>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</si>
  <si>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</si>
  <si>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</si>
  <si>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</si>
  <si>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</si>
  <si>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</si>
  <si>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</si>
  <si>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</si>
  <si>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</si>
  <si>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</si>
  <si>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</si>
  <si>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</si>
  <si>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</si>
  <si>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</si>
  <si>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</si>
  <si>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</si>
  <si>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</si>
  <si>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</si>
  <si>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</si>
  <si>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</si>
  <si>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</si>
  <si>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</si>
  <si>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</si>
  <si>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</si>
  <si>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</si>
  <si>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</si>
  <si>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</si>
  <si>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</si>
  <si>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</si>
  <si>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</si>
  <si>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</si>
  <si>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</si>
  <si>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</si>
  <si>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</si>
  <si>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</si>
  <si>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</si>
  <si>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</si>
  <si>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</si>
  <si>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</si>
  <si>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</si>
  <si>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</si>
  <si>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</si>
  <si>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</si>
  <si>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</si>
  <si>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</si>
  <si>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</si>
  <si>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</si>
  <si>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</si>
  <si>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</si>
  <si>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</si>
  <si>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</si>
  <si>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</si>
  <si>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</si>
  <si>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</si>
  <si>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</si>
  <si>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</si>
  <si>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</si>
  <si>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</si>
  <si>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</si>
  <si>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</si>
  <si>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</si>
  <si>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</si>
  <si>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</si>
  <si>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</si>
  <si>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</si>
  <si>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</si>
  <si>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</si>
  <si>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</si>
  <si>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</si>
  <si>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</si>
  <si>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</si>
  <si>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</si>
  <si>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</si>
  <si>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</si>
  <si>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</si>
  <si>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</si>
  <si>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</si>
  <si>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</si>
  <si>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</si>
  <si>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</si>
  <si>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</si>
  <si>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</si>
  <si>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</si>
  <si>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</si>
  <si>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</si>
  <si>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</si>
  <si>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</si>
  <si>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</si>
  <si>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</si>
  <si>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</si>
  <si>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</si>
  <si>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</si>
  <si>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</si>
  <si>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</si>
  <si>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</si>
  <si>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</si>
  <si>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</si>
  <si>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</si>
  <si>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</si>
  <si>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</si>
  <si>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</si>
  <si>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</si>
  <si>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</si>
  <si>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</si>
  <si>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</si>
  <si>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</si>
  <si>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</si>
  <si>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</si>
  <si>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</si>
  <si>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</si>
  <si>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</si>
  <si>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</si>
  <si>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</si>
  <si>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</si>
  <si>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</si>
  <si>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</si>
  <si>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</si>
  <si>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</si>
  <si>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</si>
  <si>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</si>
  <si>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</si>
  <si>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</si>
  <si>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</si>
  <si>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</si>
  <si>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</si>
  <si>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</si>
  <si>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</si>
  <si>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</si>
  <si>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</si>
  <si>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</si>
  <si>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</si>
  <si>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</si>
  <si>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</si>
  <si>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</si>
  <si>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</si>
  <si>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</si>
  <si>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</si>
  <si>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</si>
  <si>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</si>
  <si>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</si>
  <si>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</si>
  <si>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</si>
  <si>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</si>
  <si>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</si>
  <si>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</si>
  <si>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</si>
  <si>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</si>
  <si>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</si>
  <si>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</si>
  <si>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</si>
  <si>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</si>
  <si>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</si>
  <si>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</si>
  <si>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</si>
  <si>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</si>
  <si>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</si>
  <si>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</si>
  <si>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</si>
  <si>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</si>
  <si>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</si>
  <si>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</si>
  <si>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</si>
  <si>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</si>
  <si>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</si>
  <si>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</si>
  <si>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</si>
  <si>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</si>
  <si>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</si>
  <si>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</si>
  <si>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</si>
  <si>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</si>
  <si>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</si>
  <si>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</si>
  <si>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</si>
  <si>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</si>
  <si>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</si>
  <si>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</si>
  <si>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</si>
  <si>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</si>
  <si>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</si>
  <si>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</si>
  <si>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</si>
  <si>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</si>
  <si>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</si>
  <si>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</si>
  <si>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</si>
  <si>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</si>
  <si>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</si>
  <si>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</si>
  <si>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</si>
  <si>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</si>
  <si>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</si>
  <si>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</si>
  <si>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</si>
  <si>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</si>
  <si>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</si>
  <si>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</si>
  <si>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</si>
  <si>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</si>
  <si>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</si>
  <si>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</si>
  <si>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</si>
  <si>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</si>
  <si>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</si>
  <si>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</si>
  <si>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</si>
  <si>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</si>
  <si>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</si>
  <si>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</si>
  <si>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</si>
  <si>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</si>
  <si>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</si>
  <si>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</si>
  <si>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</si>
  <si>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</si>
  <si>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</si>
  <si>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</si>
  <si>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</si>
  <si>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</si>
  <si>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</si>
  <si>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</si>
  <si>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</si>
  <si>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</si>
  <si>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</si>
  <si>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</si>
  <si>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</si>
  <si>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</si>
  <si>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</si>
  <si>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</si>
  <si>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</si>
  <si>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</si>
  <si>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</si>
  <si>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</si>
  <si>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</si>
  <si>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</si>
  <si>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</si>
  <si>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</si>
  <si>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</si>
  <si>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</si>
  <si>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</si>
  <si>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</si>
  <si>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</si>
  <si>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</si>
  <si>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</si>
  <si>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</si>
  <si>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</si>
  <si>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</si>
  <si>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</si>
  <si>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</si>
  <si>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</si>
  <si>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</si>
  <si>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</si>
  <si>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</si>
  <si>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</si>
  <si>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</si>
  <si>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</si>
  <si>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</si>
  <si>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</si>
  <si>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</si>
  <si>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</si>
  <si>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</si>
  <si>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</si>
  <si>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</si>
  <si>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</si>
  <si>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</si>
  <si>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</si>
  <si>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</si>
  <si>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</si>
  <si>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</si>
  <si>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</si>
  <si>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</si>
  <si>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</si>
  <si>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</si>
  <si>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</si>
  <si>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</si>
  <si>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</si>
  <si>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</si>
  <si>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</si>
  <si>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</si>
  <si>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</si>
  <si>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</si>
  <si>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</si>
  <si>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</si>
  <si>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</si>
  <si>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</si>
  <si>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</si>
  <si>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</si>
  <si>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</si>
  <si>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</si>
  <si>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</si>
  <si>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</si>
  <si>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</si>
  <si>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</si>
  <si>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</si>
  <si>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</si>
  <si>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</si>
  <si>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</si>
  <si>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</si>
  <si>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</si>
  <si>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</si>
  <si>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</si>
  <si>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</si>
  <si>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</si>
  <si>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</si>
  <si>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</si>
  <si>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</si>
  <si>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</si>
  <si>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</si>
  <si>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</si>
  <si>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</si>
  <si>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</si>
  <si>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</si>
  <si>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</si>
  <si>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</si>
  <si>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</si>
  <si>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</si>
  <si>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</si>
  <si>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</si>
  <si>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</si>
  <si>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</si>
  <si>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</si>
  <si>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</si>
  <si>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</si>
  <si>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</si>
  <si>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</si>
  <si>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</si>
  <si>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</si>
  <si>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</si>
  <si>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</si>
  <si>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</si>
  <si>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</si>
  <si>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</si>
  <si>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</si>
  <si>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</si>
  <si>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</si>
  <si>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</si>
  <si>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</si>
  <si>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</si>
  <si>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</si>
  <si>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</si>
  <si>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</si>
  <si>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</si>
  <si>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</si>
  <si>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</si>
  <si>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</si>
  <si>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</si>
  <si>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</si>
  <si>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</si>
  <si>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</si>
  <si>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</si>
  <si>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</si>
  <si>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</si>
  <si>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</si>
  <si>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</si>
  <si>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</si>
  <si>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</si>
  <si>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</si>
  <si>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</si>
  <si>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</si>
  <si>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</si>
  <si>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</si>
  <si>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</si>
  <si>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</si>
  <si>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</si>
  <si>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</si>
  <si>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</si>
  <si>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</si>
  <si>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</si>
  <si>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</si>
  <si>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</si>
  <si>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</si>
  <si>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</si>
  <si>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</si>
  <si>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</si>
  <si>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</si>
  <si>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</si>
  <si>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</si>
  <si>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</si>
  <si>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</si>
  <si>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</si>
  <si>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</si>
  <si>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</si>
  <si>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</si>
  <si>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</si>
  <si>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</si>
  <si>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</si>
  <si>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</si>
  <si>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</si>
  <si>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</si>
  <si>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</si>
  <si>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</si>
  <si>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</si>
  <si>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</si>
  <si>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</si>
  <si>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</si>
  <si>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</si>
  <si>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</si>
  <si>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</si>
  <si>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</si>
  <si>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</si>
  <si>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</si>
  <si>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</si>
  <si>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</si>
  <si>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</si>
  <si>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</si>
  <si>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</si>
  <si>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</si>
  <si>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</si>
  <si>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</si>
  <si>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</si>
  <si>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</si>
  <si>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</si>
  <si>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</si>
  <si>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</si>
  <si>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</si>
  <si>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</si>
  <si>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</si>
  <si>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</si>
  <si>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</si>
  <si>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</si>
  <si>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</si>
  <si>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</si>
  <si>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</si>
  <si>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</si>
  <si>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</si>
  <si>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</si>
  <si>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</si>
  <si>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</si>
  <si>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</si>
  <si>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</si>
  <si>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</si>
  <si>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</si>
  <si>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</si>
  <si>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</si>
  <si>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</si>
  <si>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</si>
  <si>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</si>
  <si>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</si>
  <si>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</si>
  <si>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</si>
  <si>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</si>
  <si>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</si>
  <si>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</si>
  <si>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</si>
  <si>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</si>
  <si>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</si>
  <si>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</si>
  <si>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</si>
  <si>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</si>
  <si>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</si>
  <si>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</si>
  <si>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</si>
  <si>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</si>
  <si>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</si>
  <si>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</si>
  <si>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</si>
  <si>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</si>
  <si>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</si>
  <si>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</si>
  <si>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</si>
  <si>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</si>
  <si>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</si>
  <si>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</si>
  <si>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</si>
  <si>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</si>
  <si>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</si>
  <si>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</si>
  <si>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</si>
  <si>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</si>
  <si>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</si>
  <si>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</si>
  <si>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</si>
  <si>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</si>
  <si>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</si>
  <si>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</si>
  <si>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</si>
  <si>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</si>
  <si>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</si>
  <si>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</si>
  <si>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</si>
  <si>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</si>
  <si>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</si>
  <si>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</si>
  <si>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</si>
  <si>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</si>
  <si>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</si>
  <si>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</si>
  <si>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</si>
  <si>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</si>
  <si>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</si>
  <si>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</si>
  <si>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</si>
  <si>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</si>
  <si>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</si>
  <si>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</si>
  <si>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</si>
  <si>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</si>
  <si>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</si>
  <si>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</si>
  <si>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</si>
  <si>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</si>
  <si>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</si>
  <si>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</si>
  <si>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</si>
  <si>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</si>
  <si>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</si>
  <si>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</si>
  <si>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</si>
  <si>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</si>
  <si>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</si>
  <si>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</si>
  <si>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</si>
  <si>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</si>
  <si>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</si>
  <si>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</si>
  <si>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</si>
  <si>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</si>
  <si>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</si>
  <si>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</si>
  <si>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</si>
  <si>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</si>
  <si>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</si>
  <si>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</si>
  <si>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</si>
  <si>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</si>
  <si>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</si>
  <si>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</si>
  <si>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</si>
  <si>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</si>
  <si>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</si>
  <si>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</si>
  <si>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</si>
  <si>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</si>
  <si>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</si>
  <si>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</si>
  <si>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</si>
  <si>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</si>
  <si>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</si>
  <si>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</si>
  <si>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</si>
  <si>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</si>
  <si>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</si>
  <si>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</si>
  <si>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</si>
  <si>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</si>
  <si>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</si>
  <si>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</si>
  <si>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</si>
  <si>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</si>
  <si>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</si>
  <si>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</si>
  <si>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</si>
  <si>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</si>
  <si>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</si>
  <si>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</si>
  <si>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</si>
  <si>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</si>
  <si>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</si>
  <si>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</si>
  <si>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</si>
  <si>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</si>
  <si>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</si>
  <si>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</si>
  <si>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</si>
  <si>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</si>
  <si>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</si>
  <si>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</si>
  <si>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</si>
  <si>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</si>
  <si>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</si>
  <si>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</si>
  <si>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</si>
  <si>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</si>
  <si>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</si>
  <si>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</si>
  <si>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</si>
  <si>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</si>
  <si>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</si>
  <si>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</si>
  <si>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</si>
  <si>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</si>
  <si>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</si>
  <si>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</si>
  <si>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</si>
  <si>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</si>
  <si>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</si>
  <si>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</si>
  <si>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</si>
  <si>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</si>
  <si>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</si>
  <si>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</si>
  <si>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</si>
  <si>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</si>
  <si>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</si>
  <si>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</si>
  <si>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</si>
  <si>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</si>
  <si>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</si>
  <si>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</si>
  <si>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</si>
  <si>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</si>
  <si>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</si>
  <si>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</si>
  <si>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</si>
  <si>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</si>
  <si>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</si>
  <si>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</si>
  <si>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</si>
  <si>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</si>
  <si>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</si>
  <si>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</si>
  <si>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</si>
  <si>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</si>
  <si>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</si>
  <si>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</si>
  <si>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</si>
  <si>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</si>
  <si>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</si>
  <si>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</si>
  <si>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</si>
  <si>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</si>
  <si>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</si>
  <si>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</si>
  <si>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</si>
  <si>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</si>
  <si>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</si>
  <si>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</si>
  <si>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</si>
  <si>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</si>
  <si>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</si>
  <si>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</si>
  <si>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</si>
  <si>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</si>
  <si>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</si>
  <si>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</si>
  <si>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</si>
  <si>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</si>
  <si>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</si>
  <si>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</si>
  <si>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</si>
  <si>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</si>
  <si>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</si>
  <si>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</si>
  <si>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</si>
  <si>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</si>
  <si>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</si>
  <si>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</si>
  <si>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</si>
  <si>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</si>
  <si>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</si>
  <si>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</si>
  <si>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</si>
  <si>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</si>
  <si>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</si>
  <si>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</si>
  <si>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</si>
  <si>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</si>
  <si>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</si>
  <si>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</si>
  <si>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</si>
  <si>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</si>
  <si>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</si>
  <si>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</si>
  <si>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</si>
  <si>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</si>
  <si>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</si>
  <si>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</si>
  <si>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</si>
  <si>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</si>
  <si>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</si>
  <si>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</si>
  <si>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</si>
  <si>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</si>
  <si>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</si>
  <si>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</si>
  <si>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</si>
  <si>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</si>
  <si>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</si>
  <si>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</si>
  <si>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</si>
  <si>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</si>
  <si>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</si>
  <si>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</si>
  <si>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</si>
  <si>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</si>
  <si>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</si>
  <si>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</si>
  <si>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</si>
  <si>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</si>
  <si>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</si>
  <si>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</si>
  <si>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</si>
  <si>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</si>
  <si>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</si>
  <si>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</si>
  <si>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</si>
  <si>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</si>
  <si>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</si>
  <si>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</si>
  <si>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</si>
  <si>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</si>
  <si>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</si>
  <si>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</si>
  <si>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</si>
  <si>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</si>
  <si>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</si>
  <si>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</si>
  <si>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</si>
  <si>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</si>
  <si>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</si>
  <si>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</si>
  <si>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</si>
  <si>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</si>
  <si>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</si>
  <si>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</si>
  <si>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</si>
  <si>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</si>
  <si>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</si>
  <si>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</si>
  <si>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</si>
  <si>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</si>
  <si>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</si>
  <si>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</si>
  <si>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</si>
  <si>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</si>
  <si>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</si>
  <si>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</si>
  <si>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</si>
  <si>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</si>
  <si>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</si>
  <si>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</si>
  <si>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</si>
  <si>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</si>
  <si>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</si>
  <si>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</si>
  <si>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</si>
  <si>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</si>
  <si>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</si>
  <si>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</si>
  <si>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</si>
  <si>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</si>
  <si>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</si>
  <si>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</si>
  <si>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</si>
  <si>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</si>
  <si>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</si>
  <si>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</si>
  <si>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</si>
  <si>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</si>
  <si>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</si>
  <si>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</si>
  <si>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</si>
  <si>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</si>
  <si>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</si>
  <si>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</si>
  <si>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</si>
  <si>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</si>
  <si>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</si>
  <si>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</si>
  <si>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</si>
  <si>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</si>
  <si>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</si>
  <si>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</si>
  <si>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</si>
  <si>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</si>
  <si>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</si>
  <si>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</si>
  <si>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</si>
  <si>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</si>
  <si>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</si>
  <si>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</si>
  <si>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</si>
  <si>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</si>
  <si>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</si>
  <si>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</si>
  <si>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</si>
  <si>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</si>
  <si>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</si>
  <si>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</si>
  <si>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</si>
  <si>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</si>
  <si>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</si>
  <si>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</si>
  <si>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</si>
  <si>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</si>
  <si>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</si>
  <si>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</si>
  <si>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</si>
  <si>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</si>
  <si>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</si>
  <si>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</si>
  <si>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</si>
  <si>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</si>
  <si>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</si>
  <si>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</si>
  <si>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</si>
  <si>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</si>
  <si>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</si>
  <si>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</si>
  <si>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</si>
  <si>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</si>
  <si>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</si>
  <si>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</si>
  <si>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</si>
  <si>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</si>
  <si>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</si>
  <si>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</si>
  <si>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</si>
  <si>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</si>
  <si>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</si>
  <si>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</si>
  <si>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</si>
  <si>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</si>
  <si>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</si>
  <si>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</si>
  <si>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</si>
  <si>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</si>
  <si>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</si>
  <si>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</si>
  <si>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</si>
  <si>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</si>
  <si>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</si>
  <si>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</si>
  <si>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</si>
  <si>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</si>
  <si>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</si>
  <si>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</si>
  <si>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</si>
  <si>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</si>
  <si>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</si>
  <si>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</si>
  <si>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</si>
  <si>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</si>
  <si>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</si>
  <si>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</si>
  <si>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</si>
  <si>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</si>
  <si>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</si>
  <si>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</si>
  <si>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</si>
  <si>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</si>
  <si>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</si>
  <si>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</si>
  <si>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</si>
  <si>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</si>
  <si>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</si>
  <si>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</si>
  <si>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</si>
  <si>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</si>
  <si>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</si>
  <si>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</si>
  <si>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</si>
  <si>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</si>
  <si>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</si>
  <si>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</si>
  <si>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</si>
  <si>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</si>
  <si>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</si>
  <si>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</si>
  <si>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</si>
  <si>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</si>
  <si>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</si>
  <si>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</si>
  <si>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</si>
  <si>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</si>
  <si>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</si>
  <si>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</si>
  <si>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</si>
  <si>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</si>
  <si>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</si>
  <si>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</si>
  <si>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</si>
  <si>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</si>
  <si>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</si>
  <si>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</si>
  <si>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</si>
  <si>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</si>
  <si>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</si>
  <si>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</si>
  <si>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</si>
  <si>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</si>
  <si>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</si>
  <si>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</si>
  <si>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</si>
  <si>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</si>
  <si>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</si>
  <si>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</si>
  <si>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</si>
  <si>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</si>
  <si>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</si>
  <si>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</si>
  <si>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</si>
  <si>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</si>
  <si>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</si>
  <si>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</si>
  <si>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</si>
  <si>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</si>
  <si>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</si>
  <si>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</si>
  <si>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</si>
  <si>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</si>
  <si>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</si>
  <si>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</si>
  <si>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</si>
  <si>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</si>
  <si>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</si>
  <si>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</si>
  <si>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</si>
  <si>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</si>
  <si>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</si>
  <si>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</si>
  <si>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</si>
  <si>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</si>
  <si>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</si>
  <si>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</si>
  <si>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</si>
  <si>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</si>
  <si>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</si>
  <si>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</si>
  <si>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</si>
  <si>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</si>
  <si>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</si>
  <si>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</si>
  <si>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</si>
  <si>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</si>
  <si>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</si>
  <si>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</si>
  <si>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</si>
  <si>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</si>
  <si>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</si>
  <si>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</si>
  <si>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</si>
  <si>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</si>
  <si>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</si>
  <si>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</si>
  <si>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</si>
  <si>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</si>
  <si>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</si>
  <si>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</si>
  <si>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</si>
  <si>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</si>
  <si>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</si>
  <si>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</si>
  <si>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</si>
  <si>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</si>
  <si>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</si>
  <si>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</si>
  <si>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</si>
  <si>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</si>
  <si>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</si>
  <si>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</si>
  <si>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</si>
  <si>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</si>
  <si>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</si>
  <si>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</si>
  <si>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</si>
  <si>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</si>
  <si>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</si>
  <si>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</si>
  <si>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</si>
  <si>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</si>
  <si>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</si>
  <si>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</si>
  <si>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</si>
  <si>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</si>
  <si>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</si>
  <si>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</si>
  <si>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</si>
  <si>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</si>
  <si>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</si>
  <si>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</si>
  <si>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</si>
  <si>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</si>
  <si>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</si>
  <si>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</si>
  <si>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</si>
  <si>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</si>
  <si>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</si>
  <si>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</si>
  <si>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</si>
  <si>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</si>
  <si>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</si>
  <si>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</si>
  <si>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</si>
  <si>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</si>
  <si>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</si>
  <si>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</si>
  <si>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</si>
  <si>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</si>
  <si>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</si>
  <si>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</si>
  <si>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</si>
  <si>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</si>
  <si>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</si>
  <si>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</si>
  <si>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</si>
  <si>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</si>
  <si>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</si>
  <si>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</si>
  <si>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</si>
  <si>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</si>
  <si>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</si>
  <si>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</si>
  <si>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</si>
  <si>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</si>
  <si>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</si>
  <si>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</si>
  <si>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</si>
  <si>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</si>
  <si>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</si>
  <si>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</si>
  <si>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</si>
  <si>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</si>
  <si>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</si>
  <si>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</si>
  <si>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</si>
  <si>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</si>
  <si>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</si>
  <si>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</si>
  <si>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</si>
  <si>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</si>
  <si>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</si>
  <si>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</si>
  <si>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</si>
  <si>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</si>
  <si>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</si>
  <si>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</si>
  <si>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</si>
  <si>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</si>
  <si>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</si>
  <si>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</si>
  <si>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</si>
  <si>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</si>
  <si>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</si>
  <si>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</si>
  <si>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</si>
  <si>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</si>
  <si>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</si>
  <si>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</si>
  <si>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</si>
  <si>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</si>
  <si>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</si>
  <si>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</si>
  <si>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</si>
  <si>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</si>
  <si>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</si>
  <si>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</si>
  <si>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</si>
  <si>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</si>
  <si>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</si>
  <si>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</si>
  <si>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</si>
  <si>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</si>
  <si>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</si>
  <si>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</si>
  <si>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</si>
  <si>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</si>
  <si>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</si>
  <si>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</si>
  <si>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</si>
  <si>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</si>
  <si>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</si>
  <si>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</si>
  <si>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</si>
  <si>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</si>
  <si>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</si>
  <si>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</si>
  <si>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</si>
  <si>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</si>
  <si>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</si>
  <si>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</si>
  <si>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</si>
  <si>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</si>
  <si>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</si>
  <si>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</si>
  <si>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</si>
  <si>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</si>
  <si>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</si>
  <si>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</si>
  <si>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</si>
  <si>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</si>
  <si>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</si>
  <si>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</si>
  <si>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</si>
  <si>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</si>
  <si>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</si>
  <si>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</si>
  <si>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</si>
  <si>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</si>
  <si>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</si>
  <si>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</si>
  <si>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</si>
  <si>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</si>
  <si>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</si>
  <si>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</si>
  <si>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</si>
  <si>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</si>
  <si>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</si>
  <si>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</si>
  <si>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</si>
  <si>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</si>
  <si>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</si>
  <si>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</si>
  <si>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</si>
  <si>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</si>
  <si>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</si>
  <si>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</si>
  <si>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</si>
  <si>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</si>
  <si>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</si>
  <si>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</si>
  <si>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</si>
  <si>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</si>
  <si>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</si>
  <si>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</si>
  <si>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</si>
  <si>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</si>
  <si>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</si>
  <si>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</si>
  <si>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</si>
  <si>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</si>
  <si>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</si>
  <si>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</si>
  <si>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</si>
  <si>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</si>
  <si>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</si>
  <si>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</si>
  <si>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</si>
  <si>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</si>
  <si>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</si>
  <si>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</si>
  <si>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</si>
  <si>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</si>
  <si>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</si>
  <si>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</si>
  <si>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</si>
  <si>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</si>
  <si>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</si>
  <si>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</si>
  <si>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</si>
  <si>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</si>
  <si>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</si>
  <si>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</si>
  <si>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</si>
  <si>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</si>
  <si>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</si>
  <si>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</si>
  <si>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</si>
  <si>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</si>
  <si>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</si>
  <si>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</si>
  <si>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</si>
  <si>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</si>
  <si>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</si>
  <si>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</si>
  <si>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</si>
  <si>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</si>
  <si>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</si>
  <si>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</si>
  <si>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</si>
  <si>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</si>
  <si>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</si>
  <si>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</si>
  <si>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</si>
  <si>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</si>
  <si>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</si>
  <si>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</si>
  <si>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</si>
  <si>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</si>
  <si>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</si>
  <si>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</si>
  <si>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</si>
  <si>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</si>
  <si>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</si>
  <si>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</si>
  <si>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</si>
  <si>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</si>
  <si>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</si>
  <si>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</si>
  <si>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</si>
  <si>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</si>
  <si>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</si>
  <si>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</si>
  <si>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</si>
  <si>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</si>
  <si>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</si>
  <si>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</si>
  <si>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</si>
  <si>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</si>
  <si>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</si>
  <si>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</si>
  <si>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</si>
  <si>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</si>
  <si>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</si>
  <si>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</si>
  <si>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</si>
  <si>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</si>
  <si>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</si>
  <si>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</si>
  <si>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</si>
  <si>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</si>
  <si>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</si>
  <si>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</si>
  <si>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</si>
  <si>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</si>
  <si>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</si>
  <si>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</si>
  <si>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</si>
  <si>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</si>
  <si>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</si>
  <si>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</si>
  <si>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</si>
  <si>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</si>
  <si>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</si>
  <si>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</si>
  <si>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</si>
  <si>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</si>
  <si>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</si>
  <si>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</si>
  <si>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</si>
  <si>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</si>
  <si>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</si>
  <si>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</si>
  <si>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</si>
  <si>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</si>
  <si>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</si>
  <si>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</si>
  <si>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</si>
  <si>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</si>
  <si>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</si>
  <si>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</si>
  <si>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</si>
  <si>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</si>
  <si>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</si>
  <si>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</si>
  <si>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</si>
  <si>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</si>
  <si>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</si>
  <si>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</si>
  <si>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</si>
  <si>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</si>
  <si>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</si>
  <si>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</si>
  <si>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</si>
  <si>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</si>
  <si>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</si>
  <si>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</si>
  <si>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</si>
  <si>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</si>
  <si>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</si>
  <si>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</si>
  <si>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</si>
  <si>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</si>
  <si>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</si>
  <si>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</si>
  <si>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</si>
  <si>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</si>
  <si>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</si>
  <si>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</si>
  <si>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</si>
  <si>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</si>
  <si>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</si>
  <si>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</si>
  <si>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</si>
  <si>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</si>
  <si>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</si>
  <si>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</si>
  <si>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</si>
  <si>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</si>
  <si>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</si>
  <si>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</si>
  <si>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</si>
  <si>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</si>
  <si>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</si>
  <si>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</si>
  <si>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</si>
  <si>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</si>
  <si>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</si>
  <si>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</si>
  <si>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</si>
  <si>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</si>
  <si>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</si>
  <si>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</si>
  <si>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</si>
  <si>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</si>
  <si>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</si>
  <si>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</si>
  <si>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</si>
  <si>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</si>
  <si>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</si>
  <si>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</si>
  <si>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</si>
  <si>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</si>
  <si>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</si>
  <si>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</si>
  <si>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</si>
  <si>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</si>
  <si>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</si>
  <si>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</si>
  <si>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</si>
  <si>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</si>
  <si>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</si>
  <si>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</si>
  <si>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</si>
  <si>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</si>
  <si>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</si>
  <si>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</si>
  <si>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</si>
  <si>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</si>
  <si>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</si>
  <si>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</si>
  <si>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</si>
  <si>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</si>
  <si>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</si>
  <si>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</si>
  <si>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</si>
  <si>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</si>
  <si>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</si>
  <si>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</si>
  <si>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</si>
  <si>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</si>
  <si>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</si>
  <si>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</si>
  <si>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</si>
  <si>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</si>
  <si>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</si>
  <si>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</si>
  <si>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</si>
  <si>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</si>
  <si>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</si>
  <si>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</si>
  <si>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</si>
  <si>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</si>
  <si>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</si>
  <si>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</si>
  <si>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</si>
  <si>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</si>
  <si>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</si>
  <si>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</si>
  <si>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</si>
  <si>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</si>
  <si>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</si>
  <si>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</si>
  <si>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</si>
  <si>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</si>
  <si>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</si>
  <si>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</si>
  <si>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</si>
  <si>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</si>
  <si>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</si>
  <si>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</si>
  <si>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</si>
  <si>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</si>
  <si>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</si>
  <si>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</si>
  <si>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</si>
  <si>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</si>
  <si>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</si>
  <si>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</si>
  <si>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</si>
  <si>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</si>
  <si>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</si>
  <si>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</si>
  <si>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</si>
  <si>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</si>
  <si>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</si>
  <si>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</si>
  <si>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</si>
  <si>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</si>
  <si>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</si>
  <si>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</si>
  <si>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</si>
  <si>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</si>
  <si>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</si>
  <si>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</si>
  <si>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</si>
  <si>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</si>
  <si>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</si>
  <si>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</si>
  <si>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</si>
  <si>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</si>
  <si>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</si>
  <si>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</si>
  <si>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</si>
  <si>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</si>
  <si>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</si>
  <si>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</si>
  <si>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</si>
  <si>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</si>
  <si>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</si>
  <si>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</si>
  <si>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</si>
  <si>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</si>
  <si>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</si>
  <si>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</si>
  <si>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</si>
  <si>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</si>
  <si>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</si>
  <si>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</si>
  <si>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</si>
  <si>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</si>
  <si>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</si>
  <si>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</si>
  <si>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</si>
  <si>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</si>
  <si>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</si>
  <si>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</si>
  <si>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</si>
  <si>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</si>
  <si>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</si>
  <si>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</si>
  <si>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</si>
  <si>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</si>
  <si>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</si>
  <si>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</si>
  <si>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</si>
  <si>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</si>
  <si>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</si>
  <si>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</si>
  <si>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</si>
  <si>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</si>
  <si>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</si>
  <si>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</si>
  <si>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</si>
  <si>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</si>
  <si>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</si>
  <si>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</si>
  <si>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</si>
  <si>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</si>
  <si>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</si>
  <si>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</si>
  <si>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</si>
  <si>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</si>
  <si>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</si>
  <si>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</si>
  <si>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</si>
  <si>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</si>
  <si>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</si>
  <si>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</si>
  <si>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</si>
  <si>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</si>
  <si>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</si>
  <si>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</si>
  <si>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</si>
  <si>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</si>
  <si>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</si>
  <si>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</si>
  <si>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</si>
  <si>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</si>
  <si>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</si>
  <si>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</si>
  <si>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</si>
  <si>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</si>
  <si>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</si>
  <si>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</si>
  <si>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</si>
  <si>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</si>
  <si>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</si>
  <si>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</si>
  <si>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</si>
  <si>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</si>
  <si>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</si>
  <si>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</si>
  <si>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</si>
  <si>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</si>
  <si>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</si>
  <si>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</si>
  <si>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</si>
  <si>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</si>
  <si>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</si>
  <si>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</si>
  <si>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</si>
  <si>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</si>
  <si>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</si>
  <si>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</si>
  <si>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</si>
  <si>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</si>
  <si>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</si>
  <si>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</si>
  <si>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</si>
  <si>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</si>
  <si>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</si>
  <si>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</si>
  <si>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</si>
  <si>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</si>
  <si>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</si>
  <si>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</si>
  <si>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</si>
  <si>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</si>
  <si>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</si>
  <si>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</si>
  <si>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</si>
  <si>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</si>
  <si>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</si>
  <si>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</si>
  <si>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</si>
  <si>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</si>
  <si>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</si>
  <si>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</si>
  <si>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</si>
  <si>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</si>
  <si>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</si>
  <si>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</si>
  <si>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</si>
  <si>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</si>
  <si>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</si>
  <si>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</si>
  <si>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</si>
  <si>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</si>
  <si>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</si>
  <si>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</si>
  <si>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</si>
  <si>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</si>
  <si>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</si>
  <si>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</si>
  <si>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</si>
  <si>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</si>
  <si>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</si>
  <si>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</si>
  <si>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</si>
  <si>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</si>
  <si>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</si>
  <si>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</si>
  <si>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</si>
  <si>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</si>
  <si>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</si>
  <si>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</si>
  <si>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</si>
  <si>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</si>
  <si>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</si>
  <si>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</si>
  <si>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</si>
  <si>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</si>
  <si>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</si>
  <si>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</si>
  <si>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</si>
  <si>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</si>
  <si>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</si>
  <si>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</si>
  <si>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</si>
  <si>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</si>
  <si>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</si>
  <si>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</si>
  <si>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</si>
  <si>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</si>
  <si>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</si>
  <si>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</si>
  <si>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</si>
  <si>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</si>
  <si>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</si>
  <si>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</si>
  <si>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</si>
  <si>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</si>
  <si>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</si>
  <si>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</si>
  <si>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</si>
  <si>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</si>
  <si>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</si>
  <si>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</si>
  <si>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</si>
  <si>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</si>
  <si>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</si>
  <si>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</si>
  <si>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</si>
  <si>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</si>
  <si>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</si>
  <si>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</si>
  <si>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</si>
  <si>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</si>
  <si>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</si>
  <si>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</si>
  <si>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</si>
  <si>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</si>
  <si>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</si>
  <si>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</si>
  <si>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</si>
  <si>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</si>
  <si>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</si>
  <si>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</si>
  <si>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</si>
  <si>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</si>
  <si>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</si>
  <si>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</si>
  <si>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</si>
  <si>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</si>
  <si>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</si>
  <si>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</si>
  <si>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</si>
  <si>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</si>
  <si>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</si>
  <si>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</si>
  <si>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</si>
  <si>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</si>
  <si>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</si>
  <si>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</si>
  <si>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</si>
  <si>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</si>
  <si>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</si>
  <si>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</si>
  <si>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</si>
  <si>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</si>
  <si>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</si>
  <si>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</si>
  <si>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</si>
  <si>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</si>
  <si>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</si>
  <si>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</si>
  <si>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</si>
  <si>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</si>
  <si>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</si>
  <si>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</si>
  <si>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</si>
  <si>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</si>
  <si>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</si>
  <si>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</si>
  <si>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</si>
  <si>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</si>
  <si>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</si>
  <si>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</si>
  <si>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</si>
  <si>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</si>
  <si>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</si>
  <si>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</si>
  <si>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</si>
  <si>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</si>
  <si>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</si>
  <si>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</si>
  <si>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</si>
  <si>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</si>
  <si>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</si>
  <si>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</si>
  <si>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</si>
  <si>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</si>
  <si>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</si>
  <si>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</si>
  <si>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</si>
  <si>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</si>
  <si>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</si>
  <si>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</si>
  <si>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</si>
  <si>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</si>
  <si>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</si>
  <si>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</si>
  <si>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</si>
  <si>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</si>
  <si>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</si>
  <si>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</si>
  <si>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</si>
  <si>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</si>
  <si>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</si>
  <si>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</si>
  <si>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</si>
  <si>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</si>
  <si>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</si>
  <si>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</si>
  <si>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</si>
  <si>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</si>
  <si>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</si>
  <si>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</si>
  <si>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</si>
  <si>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</si>
  <si>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</si>
  <si>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</si>
  <si>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</si>
  <si>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</si>
  <si>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</si>
  <si>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</si>
  <si>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</si>
  <si>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</si>
  <si>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</si>
  <si>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</si>
  <si>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</si>
  <si>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</si>
  <si>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</si>
  <si>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</si>
  <si>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</si>
  <si>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</si>
  <si>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</si>
  <si>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</si>
  <si>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</si>
  <si>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</si>
  <si>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</si>
  <si>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</si>
  <si>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</si>
  <si>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</si>
  <si>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</si>
  <si>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</si>
  <si>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</si>
  <si>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</si>
  <si>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</si>
  <si>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</si>
  <si>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</si>
  <si>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</si>
  <si>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</si>
  <si>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</si>
  <si>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</si>
  <si>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</si>
  <si>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</si>
  <si>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</si>
  <si>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</si>
  <si>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</si>
  <si>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</si>
  <si>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</si>
  <si>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</si>
  <si>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</si>
  <si>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</si>
  <si>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</si>
  <si>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</si>
  <si>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</si>
  <si>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</si>
  <si>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</si>
  <si>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</si>
  <si>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</si>
  <si>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</si>
  <si>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</si>
  <si>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</si>
  <si>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</si>
  <si>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</si>
  <si>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</si>
  <si>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</si>
  <si>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</si>
  <si>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</si>
  <si>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</si>
  <si>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</si>
  <si>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</si>
  <si>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</si>
  <si>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</si>
  <si>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</si>
  <si>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</si>
  <si>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</si>
  <si>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</si>
  <si>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</si>
  <si>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</si>
  <si>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</si>
  <si>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</si>
  <si>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</si>
  <si>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</si>
  <si>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</si>
  <si>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</si>
  <si>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</si>
  <si>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</si>
  <si>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</si>
  <si>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</si>
  <si>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</si>
  <si>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</si>
  <si>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</si>
  <si>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</si>
  <si>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</si>
  <si>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</si>
  <si>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</si>
  <si>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</si>
  <si>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</si>
  <si>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</si>
  <si>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</si>
  <si>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</si>
  <si>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</si>
  <si>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</si>
  <si>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</si>
  <si>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</si>
  <si>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</si>
  <si>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</si>
  <si>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</si>
  <si>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</si>
  <si>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</si>
  <si>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</si>
  <si>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</si>
  <si>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</si>
  <si>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</si>
  <si>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</si>
  <si>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</si>
  <si>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</si>
  <si>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</si>
  <si>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</si>
  <si>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</si>
  <si>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</si>
  <si>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</si>
  <si>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</si>
  <si>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</si>
  <si>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</si>
  <si>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</si>
  <si>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</si>
  <si>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</si>
  <si>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</si>
  <si>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</si>
  <si>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</si>
  <si>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</si>
  <si>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</si>
  <si>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</si>
  <si>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</si>
  <si>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</si>
  <si>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</si>
  <si>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</si>
  <si>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</si>
  <si>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</si>
  <si>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</si>
  <si>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</si>
  <si>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</si>
  <si>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</si>
  <si>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</si>
  <si>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</si>
  <si>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</si>
  <si>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</si>
  <si>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</si>
  <si>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</si>
  <si>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</si>
  <si>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</si>
  <si>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</si>
  <si>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</si>
  <si>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</si>
  <si>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</si>
  <si>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</si>
  <si>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</si>
  <si>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</si>
  <si>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</si>
  <si>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</si>
  <si>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</si>
  <si>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</si>
  <si>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</si>
  <si>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</si>
  <si>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</si>
  <si>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</si>
  <si>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</si>
  <si>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</si>
  <si>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</si>
  <si>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</si>
  <si>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</si>
  <si>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</si>
  <si>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</si>
  <si>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</si>
  <si>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</si>
  <si>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</si>
  <si>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</si>
  <si>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</si>
  <si>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</si>
  <si>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</si>
  <si>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</si>
  <si>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</si>
  <si>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</si>
  <si>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</si>
  <si>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</si>
  <si>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</si>
  <si>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</si>
  <si>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</si>
  <si>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</si>
  <si>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</si>
  <si>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</si>
  <si>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</si>
  <si>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</si>
  <si>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</si>
  <si>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</si>
  <si>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</si>
  <si>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</si>
  <si>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</si>
  <si>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</si>
  <si>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</si>
  <si>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</si>
  <si>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</si>
  <si>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</si>
  <si>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</si>
  <si>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</si>
  <si>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</si>
  <si>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</si>
  <si>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</si>
  <si>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</si>
  <si>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</si>
  <si>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</si>
  <si>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</si>
  <si>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</si>
  <si>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</si>
  <si>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</si>
  <si>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</si>
  <si>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</si>
  <si>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</si>
  <si>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</si>
  <si>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</si>
  <si>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</si>
  <si>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</si>
  <si>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</si>
  <si>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</si>
  <si>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</si>
  <si>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</si>
  <si>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</si>
  <si>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</si>
  <si>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</si>
  <si>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</si>
  <si>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</si>
  <si>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</si>
  <si>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</si>
  <si>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</si>
  <si>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</si>
  <si>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</si>
  <si>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</si>
  <si>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</si>
  <si>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</si>
  <si>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</si>
  <si>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</si>
  <si>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</si>
  <si>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</si>
  <si>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</si>
  <si>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</si>
  <si>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</si>
  <si>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</si>
  <si>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</si>
  <si>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</si>
  <si>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</si>
  <si>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</si>
  <si>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</si>
  <si>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</si>
  <si>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</si>
  <si>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</si>
  <si>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</si>
  <si>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</si>
  <si>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</si>
  <si>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</si>
  <si>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</si>
  <si>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</si>
  <si>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</si>
  <si>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</si>
  <si>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</si>
  <si>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</si>
  <si>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</si>
  <si>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</si>
  <si>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</si>
  <si>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</si>
  <si>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</si>
  <si>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</si>
  <si>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</si>
  <si>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</si>
  <si>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</si>
  <si>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</si>
  <si>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</si>
  <si>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</si>
  <si>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</si>
  <si>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</si>
  <si>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</si>
  <si>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</si>
  <si>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</si>
  <si>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</si>
  <si>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</si>
  <si>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</si>
  <si>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</si>
  <si>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</si>
  <si>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</si>
  <si>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</si>
  <si>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</si>
  <si>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</si>
  <si>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</si>
  <si>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</si>
  <si>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</si>
  <si>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</si>
  <si>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</si>
  <si>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</si>
  <si>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</si>
  <si>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</si>
  <si>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</si>
  <si>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</si>
  <si>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</si>
  <si>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</si>
  <si>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</si>
  <si>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</si>
  <si>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</si>
  <si>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</si>
  <si>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</si>
  <si>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</si>
  <si>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</si>
  <si>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</si>
  <si>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</si>
  <si>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</si>
  <si>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</si>
  <si>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</si>
  <si>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</si>
  <si>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</si>
  <si>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</si>
  <si>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</si>
  <si>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</si>
  <si>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</si>
  <si>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</si>
  <si>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</si>
  <si>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</si>
  <si>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</si>
  <si>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</si>
  <si>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</si>
  <si>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</si>
  <si>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</si>
  <si>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</si>
  <si>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</si>
  <si>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</si>
  <si>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</si>
  <si>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</si>
  <si>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</si>
  <si>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</si>
  <si>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</si>
  <si>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</si>
  <si>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</si>
  <si>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</si>
  <si>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</si>
  <si>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</si>
  <si>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</si>
  <si>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</si>
  <si>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</si>
  <si>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</si>
  <si>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</si>
  <si>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</si>
  <si>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</si>
  <si>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</si>
  <si>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</si>
  <si>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</si>
  <si>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</si>
  <si>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</si>
  <si>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</si>
  <si>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</si>
  <si>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</si>
  <si>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</si>
  <si>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</si>
  <si>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</si>
  <si>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</si>
  <si>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</si>
  <si>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</si>
  <si>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</si>
  <si>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</si>
  <si>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</si>
  <si>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</si>
  <si>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</si>
  <si>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</si>
  <si>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</si>
  <si>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</si>
  <si>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</si>
  <si>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</si>
  <si>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</si>
  <si>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</si>
  <si>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</si>
  <si>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</si>
  <si>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</si>
  <si>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</si>
  <si>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</si>
  <si>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</si>
  <si>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</si>
  <si>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</si>
  <si>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</si>
  <si>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</si>
  <si>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</si>
  <si>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</si>
  <si>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</si>
  <si>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</si>
  <si>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</si>
  <si>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</si>
  <si>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</si>
  <si>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</si>
  <si>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</si>
  <si>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</si>
  <si>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</si>
  <si>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</si>
  <si>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</si>
  <si>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</si>
  <si>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</si>
  <si>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</si>
  <si>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</si>
  <si>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</si>
  <si>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</si>
  <si>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</si>
  <si>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</si>
  <si>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</si>
  <si>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</si>
  <si>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</si>
  <si>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</si>
  <si>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</si>
  <si>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</si>
  <si>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</si>
  <si>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</si>
  <si>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</si>
  <si>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</si>
  <si>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</si>
  <si>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</si>
  <si>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</si>
  <si>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</si>
  <si>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</si>
  <si>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</si>
  <si>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</si>
  <si>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</si>
  <si>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</si>
  <si>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</si>
  <si>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</si>
  <si>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</si>
  <si>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</si>
  <si>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</si>
  <si>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</si>
  <si>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</si>
  <si>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</si>
  <si>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</si>
  <si>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</si>
  <si>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</si>
  <si>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</si>
  <si>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</si>
  <si>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</si>
  <si>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</si>
  <si>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</si>
  <si>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</si>
  <si>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</si>
  <si>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</si>
  <si>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</si>
  <si>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</si>
  <si>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</si>
  <si>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</si>
  <si>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</si>
  <si>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</si>
  <si>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</si>
  <si>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</si>
  <si>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</si>
  <si>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</si>
  <si>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</si>
  <si>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</si>
  <si>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</si>
  <si>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</si>
  <si>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</si>
  <si>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</si>
  <si>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</si>
  <si>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</si>
  <si>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</si>
  <si>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</si>
  <si>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</si>
  <si>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</si>
  <si>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</si>
  <si>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</si>
  <si>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</si>
  <si>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</si>
  <si>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</si>
  <si>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</si>
  <si>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</si>
  <si>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</si>
  <si>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</si>
  <si>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</si>
  <si>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</si>
  <si>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</si>
  <si>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</si>
  <si>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</si>
  <si>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</si>
  <si>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</si>
  <si>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</si>
  <si>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</si>
  <si>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</si>
  <si>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</si>
  <si>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</si>
  <si>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</si>
  <si>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</si>
  <si>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</si>
  <si>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</si>
  <si>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</si>
  <si>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</si>
  <si>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</si>
  <si>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</si>
  <si>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</si>
  <si>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</si>
  <si>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</si>
  <si>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</si>
  <si>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</si>
  <si>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</si>
  <si>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</si>
  <si>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</si>
  <si>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</si>
  <si>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</si>
  <si>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</si>
  <si>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</si>
  <si>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</si>
  <si>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</si>
  <si>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</si>
  <si>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</si>
  <si>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</si>
  <si>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</si>
  <si>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</si>
  <si>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</si>
  <si>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</si>
  <si>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</si>
  <si>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</si>
  <si>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</si>
  <si>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</si>
  <si>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</si>
  <si>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</si>
  <si>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</si>
  <si>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</si>
  <si>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</si>
  <si>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</si>
  <si>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</si>
  <si>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</si>
  <si>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</si>
  <si>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</si>
  <si>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</si>
  <si>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</si>
  <si>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</si>
  <si>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</si>
  <si>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</si>
  <si>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</si>
  <si>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</si>
  <si>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</si>
  <si>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</si>
  <si>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</si>
  <si>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</si>
  <si>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</si>
  <si>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</si>
  <si>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</si>
  <si>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</si>
  <si>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</si>
  <si>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</si>
  <si>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</si>
  <si>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</si>
  <si>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</si>
  <si>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</si>
  <si>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</si>
  <si>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</si>
  <si>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</si>
  <si>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</si>
  <si>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</si>
  <si>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</si>
  <si>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</si>
  <si>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</si>
  <si>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</si>
  <si>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</si>
  <si>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</si>
  <si>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</si>
  <si>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</si>
  <si>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</si>
  <si>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</si>
  <si>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</si>
  <si>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</si>
  <si>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</si>
  <si>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</si>
  <si>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</si>
  <si>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</si>
  <si>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</si>
  <si>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</si>
  <si>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</si>
  <si>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</si>
  <si>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</si>
  <si>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</si>
  <si>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</si>
  <si>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</si>
  <si>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</si>
  <si>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</si>
  <si>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</si>
  <si>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</si>
  <si>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</si>
  <si>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</si>
  <si>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</si>
  <si>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</si>
  <si>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</si>
  <si>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</si>
  <si>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</si>
  <si>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</si>
  <si>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</si>
  <si>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</si>
  <si>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</si>
  <si>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</si>
  <si>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</si>
  <si>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</si>
  <si>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</si>
  <si>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</si>
  <si>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</si>
  <si>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</si>
  <si>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</si>
  <si>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</si>
  <si>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</si>
  <si>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</si>
  <si>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</si>
  <si>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</si>
  <si>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</si>
  <si>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</si>
  <si>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</si>
  <si>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</si>
  <si>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</si>
  <si>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</si>
  <si>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</si>
  <si>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</si>
  <si>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</si>
  <si>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</si>
  <si>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</si>
  <si>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</si>
  <si>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</si>
  <si>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</si>
  <si>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</si>
  <si>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</si>
  <si>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</si>
  <si>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</si>
  <si>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</si>
  <si>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</si>
  <si>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</si>
  <si>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</si>
  <si>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</si>
  <si>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</si>
  <si>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</si>
  <si>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</si>
  <si>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</si>
  <si>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</si>
  <si>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</si>
  <si>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</si>
  <si>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</si>
  <si>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</si>
  <si>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</si>
  <si>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</si>
  <si>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</si>
  <si>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</si>
  <si>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</si>
  <si>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</si>
  <si>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</si>
  <si>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</si>
  <si>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</si>
  <si>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</si>
  <si>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</si>
  <si>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</si>
  <si>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</si>
  <si>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</si>
  <si>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</si>
  <si>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</si>
  <si>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</si>
  <si>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</si>
  <si>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</si>
  <si>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</si>
  <si>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</si>
  <si>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</si>
  <si>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</si>
  <si>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</si>
  <si>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</si>
  <si>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</si>
  <si>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</si>
  <si>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</si>
  <si>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</si>
  <si>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</si>
  <si>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</si>
  <si>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</si>
  <si>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</si>
  <si>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</si>
  <si>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</si>
  <si>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</si>
  <si>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</si>
  <si>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</si>
  <si>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</si>
  <si>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</si>
  <si>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</si>
  <si>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</si>
  <si>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</si>
  <si>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</si>
  <si>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</si>
  <si>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</si>
  <si>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</si>
  <si>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</si>
  <si>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</si>
  <si>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</si>
  <si>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</si>
  <si>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</si>
  <si>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</si>
  <si>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</si>
  <si>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</si>
  <si>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</si>
  <si>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</si>
  <si>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</si>
  <si>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</si>
  <si>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</si>
  <si>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</si>
  <si>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</si>
  <si>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</si>
  <si>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</si>
  <si>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</si>
  <si>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</si>
  <si>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</si>
  <si>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</si>
  <si>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</si>
  <si>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</si>
  <si>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</si>
  <si>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</si>
  <si>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</si>
  <si>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</si>
  <si>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</si>
  <si>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</si>
  <si>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</si>
  <si>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</si>
  <si>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</si>
  <si>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</si>
  <si>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</si>
  <si>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</si>
  <si>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</si>
  <si>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</si>
  <si>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</si>
  <si>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</si>
  <si>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</si>
  <si>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</si>
  <si>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</si>
  <si>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</si>
  <si>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</si>
  <si>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</si>
  <si>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</si>
  <si>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</si>
  <si>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</si>
  <si>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</si>
  <si>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</si>
  <si>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</si>
  <si>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</si>
  <si>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</si>
  <si>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</si>
  <si>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</si>
  <si>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</si>
  <si>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</si>
  <si>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</si>
  <si>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</si>
  <si>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</si>
  <si>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</si>
  <si>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</si>
  <si>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</si>
  <si>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</si>
  <si>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</si>
  <si>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</si>
  <si>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</si>
  <si>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</si>
  <si>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</si>
  <si>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</si>
  <si>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</si>
  <si>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</si>
  <si>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</si>
  <si>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</si>
  <si>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</si>
  <si>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</si>
  <si>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</si>
  <si>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</si>
  <si>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</si>
  <si>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</si>
  <si>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</si>
  <si>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</si>
  <si>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</si>
  <si>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</si>
  <si>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</si>
  <si>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</si>
  <si>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</si>
  <si>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</si>
  <si>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</si>
  <si>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</si>
  <si>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</si>
  <si>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</si>
  <si>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</si>
  <si>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</si>
  <si>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</si>
  <si>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</si>
  <si>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</si>
  <si>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</si>
  <si>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</si>
  <si>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</si>
  <si>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</si>
  <si>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</si>
  <si>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</si>
  <si>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</si>
  <si>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</si>
  <si>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</si>
  <si>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</si>
  <si>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</si>
  <si>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</si>
  <si>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</si>
  <si>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</si>
  <si>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</si>
  <si>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</si>
  <si>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</si>
  <si>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</si>
  <si>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</si>
  <si>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</si>
  <si>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</si>
  <si>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</si>
  <si>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</si>
  <si>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</si>
  <si>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</si>
  <si>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</si>
  <si>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</si>
  <si>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</si>
  <si>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</si>
  <si>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</si>
  <si>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</si>
  <si>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</si>
  <si>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</si>
  <si>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</si>
  <si>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</si>
  <si>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</si>
  <si>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</si>
  <si>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</si>
  <si>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</si>
  <si>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</si>
  <si>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</si>
  <si>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</si>
  <si>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</si>
  <si>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</si>
  <si>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</si>
  <si>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</si>
  <si>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</si>
  <si>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</si>
  <si>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</si>
  <si>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</si>
  <si>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</si>
  <si>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</si>
  <si>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</si>
  <si>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</si>
  <si>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</si>
  <si>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</si>
  <si>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</si>
  <si>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</si>
  <si>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</si>
  <si>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</si>
  <si>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</si>
  <si>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</si>
  <si>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</si>
  <si>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</si>
  <si>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</si>
  <si>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</si>
  <si>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</si>
  <si>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</si>
  <si>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</si>
  <si>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</si>
  <si>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</si>
  <si>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</si>
  <si>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</si>
  <si>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</si>
  <si>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</si>
  <si>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</si>
  <si>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</si>
  <si>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</si>
  <si>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</si>
  <si>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</si>
  <si>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</si>
  <si>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</si>
  <si>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</si>
  <si>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</si>
  <si>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</si>
  <si>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</si>
  <si>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</si>
  <si>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</si>
  <si>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</si>
  <si>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</si>
  <si>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</si>
  <si>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</si>
  <si>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</si>
  <si>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</si>
  <si>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</si>
  <si>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</si>
  <si>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</si>
  <si>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</si>
  <si>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</si>
  <si>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</si>
  <si>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</si>
  <si>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</si>
  <si>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</si>
  <si>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</si>
  <si>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</si>
  <si>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</si>
  <si>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</si>
  <si>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</si>
  <si>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</si>
  <si>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</si>
  <si>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</si>
  <si>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</si>
  <si>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</si>
  <si>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</si>
  <si>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</si>
  <si>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</si>
  <si>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</si>
  <si>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</si>
  <si>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</si>
  <si>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</si>
  <si>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</si>
  <si>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</si>
  <si>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</si>
  <si>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</si>
  <si>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</si>
  <si>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</si>
  <si>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</si>
  <si>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</si>
  <si>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</si>
  <si>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</si>
  <si>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</si>
  <si>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</si>
  <si>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</si>
  <si>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</si>
  <si>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</si>
  <si>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</si>
  <si>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</si>
  <si>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</si>
  <si>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</si>
  <si>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</si>
  <si>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</si>
  <si>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</si>
  <si>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</si>
  <si>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</si>
  <si>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</si>
  <si>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</si>
  <si>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</si>
  <si>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</si>
  <si>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</si>
  <si>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</si>
  <si>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</si>
  <si>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</si>
  <si>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</si>
  <si>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</si>
  <si>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</si>
  <si>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</si>
  <si>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</si>
  <si>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</si>
  <si>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</si>
  <si>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</si>
  <si>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</si>
  <si>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</si>
  <si>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</si>
  <si>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</si>
  <si>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</si>
  <si>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</si>
  <si>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</si>
  <si>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</si>
  <si>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</si>
  <si>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</si>
  <si>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</si>
  <si>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</si>
  <si>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</si>
  <si>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</si>
  <si>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</si>
  <si>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</si>
  <si>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</si>
  <si>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</si>
  <si>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</si>
  <si>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</si>
  <si>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</si>
  <si>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</si>
  <si>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</si>
  <si>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</si>
  <si>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</si>
  <si>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</si>
  <si>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</si>
  <si>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</si>
  <si>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</si>
  <si>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</si>
  <si>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</si>
  <si>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</si>
  <si>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</si>
  <si>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</si>
  <si>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</si>
  <si>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</si>
  <si>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</si>
  <si>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</si>
  <si>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</si>
  <si>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</si>
  <si>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</si>
  <si>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</si>
  <si>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</si>
  <si>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</si>
  <si>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</si>
  <si>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</si>
  <si>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</si>
  <si>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</si>
  <si>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</si>
  <si>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</si>
  <si>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</si>
  <si>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</si>
  <si>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</si>
  <si>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</si>
  <si>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</si>
  <si>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</si>
  <si>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</si>
  <si>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</si>
  <si>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</si>
  <si>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</si>
  <si>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</si>
  <si>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</si>
  <si>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</si>
  <si>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</si>
  <si>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</si>
  <si>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</si>
  <si>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</si>
  <si>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</si>
  <si>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</si>
  <si>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</si>
  <si>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</si>
  <si>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</si>
  <si>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</si>
  <si>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</si>
  <si>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</si>
  <si>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</si>
  <si>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</si>
  <si>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</si>
  <si>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</si>
  <si>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</si>
  <si>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</si>
  <si>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</si>
  <si>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</si>
  <si>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</si>
  <si>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</si>
  <si>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</si>
  <si>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</si>
  <si>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</si>
  <si>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</si>
  <si>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</si>
  <si>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</si>
  <si>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</si>
  <si>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</si>
  <si>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</si>
  <si>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</si>
  <si>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</si>
  <si>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</si>
  <si>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</si>
  <si>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</si>
  <si>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</si>
  <si>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</si>
  <si>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</si>
  <si>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</si>
  <si>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</si>
  <si>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</si>
  <si>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</si>
  <si>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</si>
  <si>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</si>
  <si>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</si>
  <si>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</si>
  <si>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</si>
  <si>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</si>
  <si>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</si>
  <si>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</si>
  <si>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</si>
  <si>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</si>
  <si>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</si>
  <si>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</si>
  <si>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</si>
  <si>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</si>
  <si>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</si>
  <si>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</si>
  <si>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</si>
  <si>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</si>
  <si>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</si>
  <si>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</si>
  <si>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</si>
  <si>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</si>
  <si>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</si>
  <si>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</si>
  <si>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</si>
  <si>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</si>
  <si>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</si>
  <si>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</si>
  <si>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</si>
  <si>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</si>
  <si>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</si>
  <si>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</si>
  <si>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</si>
  <si>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</si>
  <si>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</si>
  <si>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</si>
  <si>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</si>
  <si>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</si>
  <si>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</si>
  <si>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</si>
  <si>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</si>
  <si>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</si>
  <si>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</si>
  <si>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</si>
  <si>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</si>
  <si>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</si>
  <si>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</si>
  <si>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</si>
  <si>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</si>
  <si>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</si>
  <si>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</si>
  <si>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</si>
  <si>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</si>
  <si>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</si>
  <si>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</si>
  <si>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</si>
  <si>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</si>
  <si>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</si>
  <si>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</si>
  <si>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</si>
  <si>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</si>
  <si>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</si>
  <si>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</si>
  <si>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</si>
  <si>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</si>
  <si>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</si>
  <si>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</si>
  <si>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</si>
  <si>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</si>
  <si>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</si>
  <si>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</si>
  <si>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</si>
  <si>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</si>
  <si>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</si>
  <si>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</si>
  <si>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</si>
  <si>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</si>
  <si>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</si>
  <si>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</si>
  <si>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</si>
  <si>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</si>
  <si>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</si>
  <si>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</si>
  <si>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</si>
  <si>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</si>
  <si>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</si>
  <si>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</si>
  <si>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</si>
  <si>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</si>
  <si>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</si>
  <si>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</si>
  <si>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</si>
  <si>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</si>
  <si>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</si>
  <si>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</si>
  <si>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</si>
  <si>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</si>
  <si>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</si>
  <si>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</si>
  <si>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</si>
  <si>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</si>
  <si>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</si>
  <si>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</si>
  <si>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</si>
  <si>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</si>
  <si>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</si>
  <si>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</si>
  <si>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</si>
  <si>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</si>
  <si>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</si>
  <si>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</si>
  <si>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</si>
  <si>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</si>
  <si>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</si>
  <si>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</si>
  <si>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</si>
  <si>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</si>
  <si>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</si>
  <si>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</si>
  <si>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</si>
  <si>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</si>
  <si>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</si>
  <si>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</si>
  <si>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</si>
  <si>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</si>
  <si>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</si>
  <si>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</si>
  <si>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</si>
  <si>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</si>
  <si>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</si>
  <si>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</si>
  <si>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</si>
  <si>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</si>
  <si>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</si>
  <si>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</si>
  <si>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</si>
  <si>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</si>
  <si>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</si>
  <si>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</si>
  <si>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</si>
  <si>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</si>
  <si>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</si>
  <si>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</si>
  <si>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</si>
  <si>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</si>
  <si>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</si>
  <si>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</si>
  <si>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</si>
  <si>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</si>
  <si>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</si>
  <si>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</si>
  <si>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</si>
  <si>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</si>
  <si>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</si>
  <si>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</si>
  <si>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</si>
  <si>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</si>
  <si>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</si>
  <si>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</si>
  <si>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</si>
  <si>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</si>
  <si>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</si>
  <si>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</si>
  <si>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</si>
  <si>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</si>
  <si>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</si>
  <si>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</si>
  <si>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</si>
  <si>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</si>
  <si>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</si>
  <si>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</si>
  <si>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</si>
  <si>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</si>
  <si>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</si>
  <si>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</si>
  <si>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</si>
  <si>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</si>
  <si>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</si>
  <si>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</si>
  <si>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</si>
  <si>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</si>
  <si>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</si>
  <si>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</si>
  <si>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</si>
  <si>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</si>
  <si>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</si>
  <si>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</si>
  <si>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</si>
  <si>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</si>
  <si>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</si>
  <si>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</si>
  <si>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</si>
  <si>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</si>
  <si>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</si>
  <si>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</si>
  <si>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</si>
  <si>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</si>
  <si>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</si>
  <si>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</si>
  <si>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</si>
  <si>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</si>
  <si>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</si>
  <si>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</si>
  <si>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</si>
  <si>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</si>
  <si>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</si>
  <si>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</si>
  <si>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</si>
  <si>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</si>
  <si>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</si>
  <si>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</si>
  <si>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</si>
  <si>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</si>
  <si>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</si>
  <si>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</si>
  <si>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</si>
  <si>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</si>
  <si>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</si>
  <si>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</si>
  <si>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</si>
  <si>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</si>
  <si>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</si>
  <si>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</si>
  <si>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</si>
  <si>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</si>
  <si>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</si>
  <si>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</si>
  <si>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</si>
  <si>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</si>
  <si>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</si>
  <si>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</si>
  <si>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</si>
  <si>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</si>
  <si>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</si>
  <si>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</si>
  <si>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</si>
  <si>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</si>
  <si>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</si>
  <si>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</si>
  <si>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</si>
  <si>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</si>
  <si>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</si>
  <si>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</si>
  <si>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</si>
  <si>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</si>
  <si>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</si>
  <si>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</si>
  <si>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</si>
  <si>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</si>
  <si>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</si>
  <si>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</si>
  <si>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</si>
  <si>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</si>
  <si>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</si>
  <si>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</si>
  <si>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</si>
  <si>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</si>
  <si>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</si>
  <si>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</si>
  <si>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</si>
  <si>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</si>
  <si>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</si>
  <si>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</si>
  <si>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</si>
  <si>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</si>
  <si>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</si>
  <si>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</si>
  <si>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</si>
  <si>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</si>
  <si>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</si>
  <si>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</si>
  <si>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</si>
  <si>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</si>
  <si>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</si>
  <si>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</si>
  <si>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</si>
  <si>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</si>
  <si>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</si>
  <si>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</si>
  <si>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</si>
  <si>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</si>
  <si>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</si>
  <si>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</si>
  <si>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</si>
  <si>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</si>
  <si>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</si>
  <si>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</si>
  <si>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</si>
  <si>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</si>
  <si>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</si>
  <si>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</si>
  <si>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</si>
  <si>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</si>
  <si>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</si>
  <si>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</si>
  <si>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</si>
  <si>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</si>
  <si>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</si>
  <si>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</si>
  <si>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</si>
  <si>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</si>
  <si>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</si>
  <si>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</si>
  <si>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</si>
  <si>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</si>
  <si>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</si>
  <si>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</si>
  <si>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</si>
  <si>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</si>
  <si>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</si>
  <si>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</si>
  <si>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</si>
  <si>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</si>
  <si>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</si>
  <si>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</si>
  <si>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</si>
  <si>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</si>
  <si>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</si>
  <si>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</si>
  <si>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</si>
  <si>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</si>
  <si>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</si>
  <si>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</si>
  <si>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</si>
  <si>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</si>
  <si>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</si>
  <si>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</si>
  <si>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</si>
  <si>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</si>
  <si>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</si>
  <si>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</si>
  <si>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</si>
  <si>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</si>
  <si>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</si>
  <si>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</si>
  <si>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</si>
  <si>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</si>
  <si>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</si>
  <si>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</si>
  <si>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</si>
  <si>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</si>
  <si>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</si>
  <si>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</si>
  <si>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</si>
  <si>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</si>
  <si>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</si>
  <si>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</si>
  <si>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</si>
  <si>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</si>
  <si>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</si>
  <si>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</si>
  <si>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</si>
  <si>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</si>
  <si>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</si>
  <si>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</si>
  <si>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</si>
  <si>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</si>
  <si>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</si>
  <si>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</si>
  <si>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</si>
  <si>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</si>
  <si>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</si>
  <si>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</si>
  <si>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</si>
  <si>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</si>
  <si>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</si>
  <si>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</si>
  <si>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</si>
  <si>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</si>
  <si>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</si>
  <si>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</si>
  <si>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</si>
  <si>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</si>
  <si>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</si>
  <si>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</si>
  <si>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</si>
  <si>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</si>
  <si>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</si>
  <si>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</si>
  <si>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</si>
  <si>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</si>
  <si>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</si>
  <si>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</si>
  <si>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</si>
  <si>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</si>
  <si>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</si>
  <si>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</si>
  <si>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</si>
  <si>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</si>
  <si>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</si>
  <si>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</si>
  <si>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</si>
  <si>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</si>
  <si>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</si>
  <si>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</si>
  <si>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</si>
  <si>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</si>
  <si>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</si>
  <si>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</si>
  <si>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</si>
  <si>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</si>
  <si>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</si>
  <si>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</si>
  <si>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</si>
  <si>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</si>
  <si>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</si>
  <si>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</si>
  <si>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</si>
  <si>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</si>
  <si>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</si>
  <si>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</si>
  <si>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</si>
  <si>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</si>
  <si>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</si>
  <si>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</si>
  <si>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</si>
  <si>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</si>
  <si>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</si>
  <si>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</si>
  <si>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</si>
  <si>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</si>
  <si>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</si>
  <si>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</si>
  <si>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</si>
  <si>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</si>
  <si>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</si>
  <si>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</si>
  <si>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</si>
  <si>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</si>
  <si>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</si>
  <si>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</si>
  <si>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</si>
  <si>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</si>
  <si>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</si>
  <si>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</si>
  <si>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</si>
  <si>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</si>
  <si>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</si>
  <si>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</si>
  <si>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</si>
  <si>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</si>
  <si>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</si>
  <si>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</si>
  <si>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</si>
  <si>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</si>
  <si>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</si>
  <si>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</si>
  <si>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</si>
  <si>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</si>
  <si>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</si>
  <si>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</si>
  <si>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</si>
  <si>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</si>
  <si>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</si>
  <si>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</si>
  <si>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</si>
  <si>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</si>
  <si>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</si>
  <si>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</si>
  <si>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</si>
  <si>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</si>
  <si>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</si>
  <si>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</si>
  <si>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</si>
  <si>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</si>
  <si>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</si>
  <si>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</si>
  <si>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</si>
  <si>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</si>
  <si>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</si>
  <si>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</si>
  <si>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</si>
  <si>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</si>
  <si>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</si>
  <si>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</si>
  <si>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</si>
  <si>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</si>
  <si>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</si>
  <si>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</si>
  <si>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</si>
  <si>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</si>
  <si>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</si>
  <si>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</si>
  <si>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</si>
  <si>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</si>
  <si>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</si>
  <si>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</si>
  <si>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</si>
  <si>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</si>
  <si>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</si>
  <si>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</si>
  <si>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</si>
  <si>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</si>
  <si>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</si>
  <si>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</si>
  <si>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</si>
  <si>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</si>
  <si>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</si>
  <si>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</si>
  <si>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</si>
  <si>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</si>
  <si>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</si>
  <si>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</si>
  <si>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</si>
  <si>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</si>
  <si>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</si>
  <si>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</si>
  <si>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</si>
  <si>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</si>
  <si>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</si>
  <si>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</si>
  <si>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</si>
  <si>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</si>
  <si>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</si>
  <si>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</si>
  <si>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</si>
  <si>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</si>
  <si>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</si>
  <si>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</si>
  <si>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</si>
  <si>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</si>
  <si>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</si>
  <si>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</si>
  <si>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</si>
  <si>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</si>
  <si>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</si>
  <si>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</si>
  <si>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</si>
  <si>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</si>
  <si>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</si>
  <si>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</si>
  <si>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</si>
  <si>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</si>
  <si>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</si>
  <si>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</si>
  <si>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</si>
  <si>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</si>
  <si>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</si>
  <si>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</si>
  <si>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</si>
  <si>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</si>
  <si>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</si>
  <si>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</si>
  <si>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</si>
  <si>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</si>
  <si>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</si>
  <si>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</si>
  <si>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</si>
  <si>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</si>
  <si>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</si>
  <si>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</si>
  <si>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</si>
  <si>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</si>
  <si>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</si>
  <si>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</si>
  <si>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</si>
  <si>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</si>
  <si>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</si>
  <si>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</si>
  <si>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</si>
  <si>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</si>
  <si>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</si>
  <si>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</si>
  <si>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</si>
  <si>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</si>
  <si>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</si>
  <si>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</si>
  <si>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</si>
  <si>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</si>
  <si>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</si>
  <si>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</si>
  <si>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</si>
  <si>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</si>
  <si>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</si>
  <si>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</si>
  <si>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</si>
  <si>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</si>
  <si>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</si>
  <si>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</si>
  <si>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</si>
  <si>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</si>
  <si>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HRVATSKA ZAKLADA ZA ZNANOST (52209)</t>
  </si>
  <si>
    <t>AGENCIJA ZA MOBILNOST I PROGRAME EUROPSKE UNIJE (43335)</t>
  </si>
  <si>
    <t>SVEUČILIŠTE U SPLITU (2469)</t>
  </si>
  <si>
    <t>SVEUČILIŠTE U RIJECI (2444)</t>
  </si>
  <si>
    <t>2023-1-HR01-KA131-HED-000126399</t>
  </si>
  <si>
    <t>2023-1-HR01-KA171-HED-000137062</t>
  </si>
  <si>
    <t>PROJEKT AQUAMON</t>
  </si>
  <si>
    <t>PROJEKT DMC KLASTER</t>
  </si>
  <si>
    <t>Agencija za mobilnost i programe EU</t>
  </si>
  <si>
    <t>Individualna mobilnost pojedincaca unutar EU programskih zenalja</t>
  </si>
  <si>
    <t>individualnoj mobilnosti pojedinaca između EU i zemalja izvan EU</t>
  </si>
  <si>
    <t>: Monitoring podmorja medulinskog zaljeva, edukacija lokalnog stanovništva i dionika u turizmu na temu zaštite podmorja, uspostavljanje mrjestilišta glavonožaca, uspostavljanje podvodne staze u Općini Medulin, analiza sastava morske vode i sedimenta s fokusom na teške metale.</t>
  </si>
  <si>
    <t>Općina Medulin</t>
  </si>
  <si>
    <t>Uniline</t>
  </si>
  <si>
    <t>Razvoj inovativne DMC web platforme, u svrhu istraživanja, razvoja, strukturiranja i upravljanja turističkih usluga</t>
  </si>
  <si>
    <t>PROJEKT CARDEA</t>
  </si>
  <si>
    <t>Projekt programa Obzor Europa - Bavi se pitanjem profesionalizacije profesije znanstvenih menadžera na razini Europske unije.</t>
  </si>
  <si>
    <t>UNIVERSITY COLLAGE CORK</t>
  </si>
  <si>
    <t>42024 SVEUČILIŠTE JURJA DOBRILE U PULI</t>
  </si>
  <si>
    <t>052/377017</t>
  </si>
  <si>
    <t>ines.mirkovic@unipu.hr</t>
  </si>
  <si>
    <t>Ines Mirković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</si>
</sst>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</fonts>
  <fills count="10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0" fontId="117" fillId="0" borderId="0"/>
    <xf numFmtId="0" fontId="103" fillId="83" borderId="0" applyNumberFormat="0" applyBorder="0" applyAlignment="0" applyProtection="0"/>
    <xf numFmtId="0" fontId="103" fillId="87" borderId="0" applyNumberFormat="0" applyBorder="0" applyAlignment="0" applyProtection="0"/>
    <xf numFmtId="0" fontId="103" fillId="91" borderId="0" applyNumberFormat="0" applyBorder="0" applyAlignment="0" applyProtection="0"/>
    <xf numFmtId="0" fontId="103" fillId="95" borderId="0" applyNumberFormat="0" applyBorder="0" applyAlignment="0" applyProtection="0"/>
    <xf numFmtId="0" fontId="103" fillId="99" borderId="0" applyNumberFormat="0" applyBorder="0" applyAlignment="0" applyProtection="0"/>
    <xf numFmtId="0" fontId="103" fillId="103" borderId="0" applyNumberFormat="0" applyBorder="0" applyAlignment="0" applyProtection="0"/>
    <xf numFmtId="0" fontId="103" fillId="84" borderId="0" applyNumberFormat="0" applyBorder="0" applyAlignment="0" applyProtection="0"/>
    <xf numFmtId="0" fontId="103" fillId="88" borderId="0" applyNumberFormat="0" applyBorder="0" applyAlignment="0" applyProtection="0"/>
    <xf numFmtId="0" fontId="103" fillId="92" borderId="0" applyNumberFormat="0" applyBorder="0" applyAlignment="0" applyProtection="0"/>
    <xf numFmtId="0" fontId="103" fillId="96" borderId="0" applyNumberFormat="0" applyBorder="0" applyAlignment="0" applyProtection="0"/>
    <xf numFmtId="0" fontId="103" fillId="100" borderId="0" applyNumberFormat="0" applyBorder="0" applyAlignment="0" applyProtection="0"/>
    <xf numFmtId="0" fontId="103" fillId="104" borderId="0" applyNumberFormat="0" applyBorder="0" applyAlignment="0" applyProtection="0"/>
    <xf numFmtId="0" fontId="103" fillId="85" borderId="0" applyNumberFormat="0" applyBorder="0" applyAlignment="0" applyProtection="0"/>
    <xf numFmtId="0" fontId="103" fillId="89" borderId="0" applyNumberFormat="0" applyBorder="0" applyAlignment="0" applyProtection="0"/>
    <xf numFmtId="0" fontId="103" fillId="93" borderId="0" applyNumberFormat="0" applyBorder="0" applyAlignment="0" applyProtection="0"/>
    <xf numFmtId="0" fontId="103" fillId="97" borderId="0" applyNumberFormat="0" applyBorder="0" applyAlignment="0" applyProtection="0"/>
    <xf numFmtId="0" fontId="103" fillId="101" borderId="0" applyNumberFormat="0" applyBorder="0" applyAlignment="0" applyProtection="0"/>
    <xf numFmtId="0" fontId="103" fillId="105" borderId="0" applyNumberFormat="0" applyBorder="0" applyAlignment="0" applyProtection="0"/>
    <xf numFmtId="0" fontId="21" fillId="81" borderId="51" applyNumberFormat="0" applyFont="0" applyAlignment="0" applyProtection="0"/>
    <xf numFmtId="0" fontId="107" fillId="75" borderId="0" applyNumberFormat="0" applyBorder="0" applyAlignment="0" applyProtection="0"/>
    <xf numFmtId="0" fontId="116" fillId="82" borderId="0" applyNumberFormat="0" applyBorder="0" applyAlignment="0" applyProtection="0"/>
    <xf numFmtId="0" fontId="116" fillId="86" borderId="0" applyNumberFormat="0" applyBorder="0" applyAlignment="0" applyProtection="0"/>
    <xf numFmtId="0" fontId="116" fillId="90" borderId="0" applyNumberFormat="0" applyBorder="0" applyAlignment="0" applyProtection="0"/>
    <xf numFmtId="0" fontId="116" fillId="94" borderId="0" applyNumberFormat="0" applyBorder="0" applyAlignment="0" applyProtection="0"/>
    <xf numFmtId="0" fontId="116" fillId="98" borderId="0" applyNumberFormat="0" applyBorder="0" applyAlignment="0" applyProtection="0"/>
    <xf numFmtId="0" fontId="116" fillId="102" borderId="0" applyNumberFormat="0" applyBorder="0" applyAlignment="0" applyProtection="0"/>
    <xf numFmtId="0" fontId="111" fillId="79" borderId="48" applyNumberFormat="0" applyAlignment="0" applyProtection="0"/>
    <xf numFmtId="0" fontId="112" fillId="79" borderId="47" applyNumberFormat="0" applyAlignment="0" applyProtection="0"/>
    <xf numFmtId="0" fontId="108" fillId="7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45" applyNumberFormat="0" applyFill="0" applyAlignment="0" applyProtection="0"/>
    <xf numFmtId="0" fontId="106" fillId="0" borderId="46" applyNumberFormat="0" applyFill="0" applyAlignment="0" applyProtection="0"/>
    <xf numFmtId="0" fontId="106" fillId="0" borderId="0" applyNumberFormat="0" applyFill="0" applyBorder="0" applyAlignment="0" applyProtection="0"/>
    <xf numFmtId="0" fontId="109" fillId="77" borderId="0" applyNumberFormat="0" applyBorder="0" applyAlignment="0" applyProtection="0"/>
    <xf numFmtId="0" fontId="113" fillId="0" borderId="49" applyNumberFormat="0" applyFill="0" applyAlignment="0" applyProtection="0"/>
    <xf numFmtId="0" fontId="114" fillId="80" borderId="50" applyNumberFormat="0" applyAlignment="0" applyProtection="0"/>
    <xf numFmtId="0" fontId="1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7" fillId="0" borderId="52" applyNumberFormat="0" applyFill="0" applyAlignment="0" applyProtection="0"/>
    <xf numFmtId="0" fontId="110" fillId="78" borderId="47" applyNumberFormat="0" applyAlignment="0" applyProtection="0"/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14" fontId="96" fillId="0" borderId="20" xfId="4" applyNumberFormat="1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87">
    <cellStyle name="20% - Isticanje1" xfId="147" xr:uid="{00000000-0005-0000-0000-0000C2000000}"/>
    <cellStyle name="20% - Isticanje2" xfId="148" xr:uid="{00000000-0005-0000-0000-0000C3000000}"/>
    <cellStyle name="20% - Isticanje3" xfId="149" xr:uid="{00000000-0005-0000-0000-0000C4000000}"/>
    <cellStyle name="20% - Isticanje4" xfId="150" xr:uid="{00000000-0005-0000-0000-0000C5000000}"/>
    <cellStyle name="20% - Isticanje5" xfId="151" xr:uid="{00000000-0005-0000-0000-0000C6000000}"/>
    <cellStyle name="20% - Isticanje6" xfId="152" xr:uid="{00000000-0005-0000-0000-0000C7000000}"/>
    <cellStyle name="40% - Isticanje1" xfId="153" xr:uid="{00000000-0005-0000-0000-0000C8000000}"/>
    <cellStyle name="40% - Isticanje2" xfId="154" xr:uid="{00000000-0005-0000-0000-0000C9000000}"/>
    <cellStyle name="40% - Isticanje3" xfId="155" xr:uid="{00000000-0005-0000-0000-0000CA000000}"/>
    <cellStyle name="40% - Isticanje4" xfId="156" xr:uid="{00000000-0005-0000-0000-0000CB000000}"/>
    <cellStyle name="40% - Isticanje5" xfId="157" xr:uid="{00000000-0005-0000-0000-0000CC000000}"/>
    <cellStyle name="40% - Isticanje6" xfId="158" xr:uid="{00000000-0005-0000-0000-0000CD000000}"/>
    <cellStyle name="60% - Isticanje1" xfId="159" xr:uid="{00000000-0005-0000-0000-0000CE000000}"/>
    <cellStyle name="60% - Isticanje2" xfId="160" xr:uid="{00000000-0005-0000-0000-0000CF000000}"/>
    <cellStyle name="60% - Isticanje3" xfId="161" xr:uid="{00000000-0005-0000-0000-0000D0000000}"/>
    <cellStyle name="60% - Isticanje4" xfId="162" xr:uid="{00000000-0005-0000-0000-0000D1000000}"/>
    <cellStyle name="60% - Isticanje5" xfId="163" xr:uid="{00000000-0005-0000-0000-0000D2000000}"/>
    <cellStyle name="60% - Isticanje6" xfId="164" xr:uid="{00000000-0005-0000-0000-0000D3000000}"/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Bilješka" xfId="165" xr:uid="{00000000-0005-0000-0000-0000D4000000}"/>
    <cellStyle name="Comma 2" xfId="1" xr:uid="{00000000-0005-0000-0000-000012000000}"/>
    <cellStyle name="Dobro" xfId="166" xr:uid="{00000000-0005-0000-0000-0000D5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Isticanje1" xfId="167" xr:uid="{00000000-0005-0000-0000-0000D6000000}"/>
    <cellStyle name="Isticanje2" xfId="168" xr:uid="{00000000-0005-0000-0000-0000D7000000}"/>
    <cellStyle name="Isticanje3" xfId="169" xr:uid="{00000000-0005-0000-0000-0000D8000000}"/>
    <cellStyle name="Isticanje4" xfId="170" xr:uid="{00000000-0005-0000-0000-0000D9000000}"/>
    <cellStyle name="Isticanje5" xfId="171" xr:uid="{00000000-0005-0000-0000-0000DA000000}"/>
    <cellStyle name="Isticanje6" xfId="172" xr:uid="{00000000-0005-0000-0000-0000DB000000}"/>
    <cellStyle name="Izlaz" xfId="173" xr:uid="{00000000-0005-0000-0000-0000DC000000}"/>
    <cellStyle name="Izračun" xfId="174" xr:uid="{00000000-0005-0000-0000-0000DD000000}"/>
    <cellStyle name="Loše" xfId="175" xr:uid="{00000000-0005-0000-0000-0000DE000000}"/>
    <cellStyle name="Naslov" xfId="176" xr:uid="{00000000-0005-0000-0000-0000DF000000}"/>
    <cellStyle name="Naslov 1" xfId="74" xr:uid="{00000000-0005-0000-0000-000016000000}"/>
    <cellStyle name="Naslov 2" xfId="177" xr:uid="{00000000-0005-0000-0000-0000E0000000}"/>
    <cellStyle name="Naslov 3" xfId="178" xr:uid="{00000000-0005-0000-0000-0000E1000000}"/>
    <cellStyle name="Naslov 4" xfId="179" xr:uid="{00000000-0005-0000-0000-0000E2000000}"/>
    <cellStyle name="Neutralno" xfId="180" xr:uid="{00000000-0005-0000-0000-0000E3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5" xfId="146" xr:uid="{00000000-0005-0000-0000-0000E4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Povezana ćelija" xfId="181" xr:uid="{00000000-0005-0000-0000-0000E5000000}"/>
    <cellStyle name="Provjera ćelije" xfId="182" xr:uid="{00000000-0005-0000-0000-0000E6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  <cellStyle name="Tekst objašnjenja" xfId="183" xr:uid="{00000000-0005-0000-0000-0000E7000000}"/>
    <cellStyle name="Tekst upozorenja" xfId="184" xr:uid="{00000000-0005-0000-0000-0000E8000000}"/>
    <cellStyle name="Ukupni zbroj" xfId="185" xr:uid="{00000000-0005-0000-0000-0000E9000000}"/>
    <cellStyle name="Unos" xfId="186" xr:uid="{00000000-0005-0000-0000-0000EA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3" sqref="C3:G3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9" t="s">
        <v>4839</v>
      </c>
      <c r="D1" s="380"/>
      <c r="E1" s="380"/>
      <c r="F1" s="380"/>
      <c r="G1" s="38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2">
        <v>45279</v>
      </c>
      <c r="D2" s="383"/>
      <c r="E2" s="383"/>
      <c r="F2" s="383"/>
      <c r="G2" s="384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5" t="s">
        <v>4842</v>
      </c>
      <c r="D3" s="383"/>
      <c r="E3" s="383"/>
      <c r="F3" s="383"/>
      <c r="G3" s="384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5" t="s">
        <v>4840</v>
      </c>
      <c r="D4" s="383"/>
      <c r="E4" s="383"/>
      <c r="F4" s="383"/>
      <c r="G4" s="384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5" t="s">
        <v>4841</v>
      </c>
      <c r="D5" s="383"/>
      <c r="E5" s="383"/>
      <c r="F5" s="383"/>
      <c r="G5" s="384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5" t="s">
        <v>4049</v>
      </c>
      <c r="C7" s="375"/>
      <c r="D7" s="375"/>
      <c r="E7" s="376"/>
      <c r="F7" s="376"/>
      <c r="G7" s="376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5" t="s">
        <v>3</v>
      </c>
      <c r="C9" s="375"/>
      <c r="D9" s="375"/>
      <c r="E9" s="376"/>
      <c r="F9" s="376"/>
      <c r="G9" s="376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7" t="s">
        <v>3879</v>
      </c>
      <c r="C11" s="377"/>
      <c r="D11" s="377"/>
      <c r="E11" s="378"/>
      <c r="F11" s="378"/>
      <c r="G11" s="378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13748821.421461277</v>
      </c>
      <c r="D14" s="61">
        <f>SUM(D15:D16)</f>
        <v>22061242</v>
      </c>
      <c r="E14" s="61">
        <f>SUM(E15:E16)</f>
        <v>13983807</v>
      </c>
      <c r="F14" s="61">
        <f>+F15+F16</f>
        <v>13456359</v>
      </c>
      <c r="G14" s="61">
        <f>+G15+G16</f>
        <v>13454161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2">
        <f>103588290/7.5345</f>
        <v>13748528.767668722</v>
      </c>
      <c r="D15" s="372">
        <f>22059384</f>
        <v>22059384</v>
      </c>
      <c r="E15" s="64">
        <f>'A.1 PRIHODI I RASHODI EK'!F11</f>
        <v>13981949</v>
      </c>
      <c r="F15" s="64">
        <f>'A.1 PRIHODI I RASHODI EK'!G11</f>
        <v>13454501</v>
      </c>
      <c r="G15" s="64">
        <f>'A.1 PRIHODI I RASHODI EK'!H11</f>
        <v>13452303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2">
        <f>2205/7.5345</f>
        <v>292.65379255425046</v>
      </c>
      <c r="D16" s="372">
        <f>1858</f>
        <v>1858</v>
      </c>
      <c r="E16" s="64">
        <f>'A.1 PRIHODI I RASHODI EK'!F19</f>
        <v>1858</v>
      </c>
      <c r="F16" s="64">
        <f>'A.1 PRIHODI I RASHODI EK'!G19</f>
        <v>1858</v>
      </c>
      <c r="G16" s="64">
        <f>'A.1 PRIHODI I RASHODI EK'!H19</f>
        <v>1858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13135694.042073131</v>
      </c>
      <c r="D17" s="68">
        <f>SUM(D18:D19)</f>
        <v>24937207</v>
      </c>
      <c r="E17" s="68">
        <f>SUM(E18:E19)</f>
        <v>14785467</v>
      </c>
      <c r="F17" s="68">
        <f>+F18+F19</f>
        <v>13456359</v>
      </c>
      <c r="G17" s="68">
        <f>+G18+G19</f>
        <v>13454161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9">
        <f>88435351.76/7.5345</f>
        <v>11737388.248722544</v>
      </c>
      <c r="D18" s="369">
        <f>15424978</f>
        <v>15424978</v>
      </c>
      <c r="E18" s="69">
        <f>'A.1 PRIHODI I RASHODI EK'!F27</f>
        <v>14444685</v>
      </c>
      <c r="F18" s="69">
        <f>'A.1 PRIHODI I RASHODI EK'!G27</f>
        <v>13145405</v>
      </c>
      <c r="G18" s="69">
        <f>'A.1 PRIHODI I RASHODI EK'!H27</f>
        <v>13143210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9">
        <f>10535535/7.5345</f>
        <v>1398305.7933505871</v>
      </c>
      <c r="D19" s="369">
        <f>9512229</f>
        <v>9512229</v>
      </c>
      <c r="E19" s="69">
        <f>'A.1 PRIHODI I RASHODI EK'!F35</f>
        <v>340782</v>
      </c>
      <c r="F19" s="69">
        <f>'A.1 PRIHODI I RASHODI EK'!G35</f>
        <v>310954</v>
      </c>
      <c r="G19" s="69">
        <f>'A.1 PRIHODI I RASHODI EK'!H35</f>
        <v>310951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613127.3793881461</v>
      </c>
      <c r="D20" s="61">
        <f>+D14-D17</f>
        <v>-2875965</v>
      </c>
      <c r="E20" s="61">
        <f>+E14-E17</f>
        <v>-801660</v>
      </c>
      <c r="F20" s="61">
        <f>+F14-F17</f>
        <v>0</v>
      </c>
      <c r="G20" s="61">
        <f>+G14-G17</f>
        <v>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3"/>
      <c r="C21" s="373"/>
      <c r="D21" s="373"/>
      <c r="E21" s="374"/>
      <c r="F21" s="374"/>
      <c r="G21" s="374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5" t="s">
        <v>3881</v>
      </c>
      <c r="C22" s="375"/>
      <c r="D22" s="375"/>
      <c r="E22" s="376"/>
      <c r="F22" s="376"/>
      <c r="G22" s="376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2">
        <v>0</v>
      </c>
      <c r="D25" s="372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2">
        <f>139982.41/7.5345</f>
        <v>18578.858583847632</v>
      </c>
      <c r="D26" s="372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-18578.858583847632</v>
      </c>
      <c r="D27" s="68">
        <f>+D25-D26</f>
        <v>0</v>
      </c>
      <c r="E27" s="68">
        <f>+E25-E26</f>
        <v>0</v>
      </c>
      <c r="F27" s="68">
        <f>+F25-F26</f>
        <v>0</v>
      </c>
      <c r="G27" s="68">
        <f>+G25-G26</f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9">
        <f>17189333/7.5345</f>
        <v>2281416.5505342092</v>
      </c>
      <c r="D28" s="369">
        <v>2875965</v>
      </c>
      <c r="E28" s="69">
        <f>+'Unos prijenosa'!D5</f>
        <v>801660</v>
      </c>
      <c r="F28" s="69">
        <f>+'Unos prijenosa'!D13</f>
        <v>0</v>
      </c>
      <c r="G28" s="69">
        <f>+'Unos prijenosa'!D21</f>
        <v>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0">
        <f>-21668958.97/7.5345</f>
        <v>-2875965.0899197021</v>
      </c>
      <c r="D29" s="370">
        <v>-801660</v>
      </c>
      <c r="E29" s="72">
        <f>+'Unos prijenosa'!D7</f>
        <v>0</v>
      </c>
      <c r="F29" s="72">
        <f>+'Unos prijenosa'!D15</f>
        <v>0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-613127.39796934044</v>
      </c>
      <c r="D30" s="68">
        <f>+D27+D28+D29</f>
        <v>2074305</v>
      </c>
      <c r="E30" s="68">
        <f>+E27+E28+E29</f>
        <v>801660</v>
      </c>
      <c r="F30" s="68">
        <f>+F27+F28+F29</f>
        <v>0</v>
      </c>
      <c r="G30" s="68">
        <f>+G27+G28+G29</f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3"/>
      <c r="C31" s="373"/>
      <c r="D31" s="373"/>
      <c r="E31" s="374"/>
      <c r="F31" s="374"/>
      <c r="G31" s="374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-1.8581194337457418E-2</v>
      </c>
      <c r="D32" s="77">
        <f>+D20+D30</f>
        <v>-801660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2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2"/>
        <v>68</v>
      </c>
      <c r="N72" s="110" t="str">
        <f t="shared" ref="N72:N134" si="3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2"/>
        <v>69</v>
      </c>
      <c r="N73" s="110" t="str">
        <f t="shared" si="3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2"/>
        <v>70</v>
      </c>
      <c r="N74" s="110" t="str">
        <f t="shared" si="3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2"/>
        <v>71</v>
      </c>
      <c r="N75" s="110" t="str">
        <f t="shared" si="3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2"/>
        <v>72</v>
      </c>
      <c r="N76" s="110" t="str">
        <f t="shared" si="3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2"/>
        <v>73</v>
      </c>
      <c r="N77" s="110" t="str">
        <f t="shared" si="3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2"/>
        <v>74</v>
      </c>
      <c r="N78" s="110" t="str">
        <f t="shared" si="3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2"/>
        <v>75</v>
      </c>
      <c r="N79" s="110" t="str">
        <f t="shared" si="3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2"/>
        <v>76</v>
      </c>
      <c r="N80" s="110" t="str">
        <f t="shared" si="3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2"/>
        <v>77</v>
      </c>
      <c r="N81" s="110" t="str">
        <f t="shared" si="3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2"/>
        <v>78</v>
      </c>
      <c r="N82" s="110" t="str">
        <f t="shared" si="3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2"/>
        <v>79</v>
      </c>
      <c r="N83" s="110" t="str">
        <f t="shared" si="3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2"/>
        <v>80</v>
      </c>
      <c r="N84" s="110" t="str">
        <f t="shared" si="3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2"/>
        <v>81</v>
      </c>
      <c r="N85" s="110" t="str">
        <f t="shared" si="3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2"/>
        <v>82</v>
      </c>
      <c r="N86" s="110" t="str">
        <f t="shared" si="3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2"/>
        <v>83</v>
      </c>
      <c r="N87" s="110" t="str">
        <f t="shared" si="3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2"/>
        <v>84</v>
      </c>
      <c r="N88" s="110" t="str">
        <f t="shared" si="3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2"/>
        <v>85</v>
      </c>
      <c r="N89" s="110" t="str">
        <f t="shared" si="3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2"/>
        <v>86</v>
      </c>
      <c r="N90" s="110" t="str">
        <f t="shared" si="3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2"/>
        <v>87</v>
      </c>
      <c r="N91" s="110" t="str">
        <f t="shared" si="3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2"/>
        <v>88</v>
      </c>
      <c r="N92" s="110" t="str">
        <f t="shared" si="3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2"/>
        <v>89</v>
      </c>
      <c r="N93" s="110" t="str">
        <f t="shared" si="3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2"/>
        <v>90</v>
      </c>
      <c r="N94" s="110" t="str">
        <f t="shared" si="3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2"/>
        <v>91</v>
      </c>
      <c r="N95" s="110" t="str">
        <f t="shared" si="3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2"/>
        <v>92</v>
      </c>
      <c r="N96" s="110" t="str">
        <f t="shared" si="3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2"/>
        <v>93</v>
      </c>
      <c r="N97" s="110" t="str">
        <f t="shared" si="3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2"/>
        <v>94</v>
      </c>
      <c r="N98" s="110" t="str">
        <f t="shared" si="3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2"/>
        <v>95</v>
      </c>
      <c r="N99" s="110" t="str">
        <f t="shared" si="3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2"/>
        <v>96</v>
      </c>
      <c r="N100" s="110" t="str">
        <f t="shared" si="3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2"/>
        <v>97</v>
      </c>
      <c r="N101" s="110" t="str">
        <f t="shared" si="3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2"/>
        <v>98</v>
      </c>
      <c r="N102" s="110" t="str">
        <f t="shared" si="3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2"/>
        <v>99</v>
      </c>
      <c r="N103" s="110" t="str">
        <f t="shared" si="3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2"/>
        <v>100</v>
      </c>
      <c r="N104" s="110" t="str">
        <f t="shared" si="3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2"/>
        <v>101</v>
      </c>
      <c r="N105" s="110" t="str">
        <f t="shared" si="3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2"/>
        <v>102</v>
      </c>
      <c r="N106" s="110" t="str">
        <f t="shared" si="3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2"/>
        <v>103</v>
      </c>
      <c r="N107" s="110" t="str">
        <f t="shared" si="3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2"/>
        <v>104</v>
      </c>
      <c r="N108" s="110" t="str">
        <f t="shared" si="3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2"/>
        <v>105</v>
      </c>
      <c r="N109" s="110" t="str">
        <f t="shared" si="3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2"/>
        <v>106</v>
      </c>
      <c r="N110" s="110" t="str">
        <f t="shared" si="3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2"/>
        <v>107</v>
      </c>
      <c r="N111" s="110" t="str">
        <f t="shared" si="3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2"/>
        <v>108</v>
      </c>
      <c r="N112" s="110" t="str">
        <f t="shared" si="3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2"/>
        <v>109</v>
      </c>
      <c r="N113" s="110" t="str">
        <f t="shared" si="3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2"/>
        <v>110</v>
      </c>
      <c r="N114" s="110" t="str">
        <f t="shared" si="3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2"/>
        <v>111</v>
      </c>
      <c r="N115" s="110" t="str">
        <f t="shared" si="3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2"/>
        <v>112</v>
      </c>
      <c r="N116" s="110" t="str">
        <f t="shared" si="3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2"/>
        <v>113</v>
      </c>
      <c r="N117" s="110" t="str">
        <f t="shared" si="3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2"/>
        <v>114</v>
      </c>
      <c r="N118" s="110" t="str">
        <f t="shared" si="3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2"/>
        <v>115</v>
      </c>
      <c r="N119" s="110" t="str">
        <f t="shared" si="3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2"/>
        <v>116</v>
      </c>
      <c r="N120" s="110" t="str">
        <f t="shared" si="3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2"/>
        <v>117</v>
      </c>
      <c r="N121" s="110" t="str">
        <f t="shared" si="3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2"/>
        <v>118</v>
      </c>
      <c r="N122" s="110" t="str">
        <f t="shared" si="3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2"/>
        <v>119</v>
      </c>
      <c r="N123" s="110" t="str">
        <f t="shared" si="3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2"/>
        <v>120</v>
      </c>
      <c r="N124" s="110" t="str">
        <f t="shared" si="3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2"/>
        <v>121</v>
      </c>
      <c r="N125" s="110" t="str">
        <f t="shared" si="3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2"/>
        <v>122</v>
      </c>
      <c r="N126" s="110" t="str">
        <f t="shared" si="3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2"/>
        <v>123</v>
      </c>
      <c r="N127" s="110" t="str">
        <f t="shared" si="3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2"/>
        <v>124</v>
      </c>
      <c r="N128" s="110" t="str">
        <f t="shared" si="3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2"/>
        <v>125</v>
      </c>
      <c r="N129" s="110" t="str">
        <f t="shared" si="3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2"/>
        <v>126</v>
      </c>
      <c r="N130" s="110" t="str">
        <f t="shared" si="3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2"/>
        <v>127</v>
      </c>
      <c r="N131" s="110" t="str">
        <f t="shared" si="3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2"/>
        <v>128</v>
      </c>
      <c r="N132" s="110" t="str">
        <f t="shared" si="3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2"/>
        <v>129</v>
      </c>
      <c r="N133" s="110" t="str">
        <f t="shared" si="3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2"/>
        <v>130</v>
      </c>
      <c r="N134" s="110" t="str">
        <f t="shared" si="3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>+M134+1</f>
        <v>131</v>
      </c>
      <c r="N135" s="110" t="str">
        <f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>+M135+1</f>
        <v>132</v>
      </c>
      <c r="N136" s="110" t="str">
        <f>O136&amp;" "&amp;P136</f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>+M136+1</f>
        <v>133</v>
      </c>
      <c r="N137" s="110" t="str">
        <f>O137&amp;" "&amp;P137</f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135" zoomScaleNormal="135" workbookViewId="0">
      <pane ySplit="2" topLeftCell="A3" activePane="bottomLeft" state="frozen"/>
      <selection pane="bottomLeft" activeCell="G3" sqref="G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>IFERROR(VLOOKUP(E3,$R$6:$U$113,3,FALSE),"")</f>
        <v>11</v>
      </c>
      <c r="D3" s="321" t="str">
        <f>IFERROR(VLOOKUP(E3,$R$6:$U$113,4,FALSE),"")</f>
        <v>Opći prihodi i primici</v>
      </c>
      <c r="E3" s="322" t="s">
        <v>642</v>
      </c>
      <c r="F3" s="323" t="str">
        <f>IFERROR(VLOOKUP(E3,$R$6:$U$113,2,FALSE),"")</f>
        <v>Prihodi iz nadležnog proračuna za financiranje redovne djelatnosti proračunskih korisnika</v>
      </c>
      <c r="G3" s="224">
        <v>9829683</v>
      </c>
      <c r="H3" s="224">
        <v>9859518</v>
      </c>
      <c r="I3" s="224">
        <v>9864878</v>
      </c>
      <c r="J3" s="49"/>
      <c r="K3" t="str">
        <f>IF(E3="","",'OPĆI DIO'!$C$1)</f>
        <v>42024 SVEUČILIŠTE JURJA DOBRILE U PULI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0">IFERROR(VLOOKUP(E4,$R$6:$U$113,3,FALSE),"")</f>
        <v>11</v>
      </c>
      <c r="D4" s="38" t="str">
        <f t="shared" ref="D4:D66" si="1">IFERROR(VLOOKUP(E4,$R$6:$U$113,4,FALSE),"")</f>
        <v>Opći prihodi i primici</v>
      </c>
      <c r="E4" s="322" t="s">
        <v>642</v>
      </c>
      <c r="F4" s="86" t="str">
        <f t="shared" ref="F4:F66" si="2">IFERROR(VLOOKUP(E4,$R$6:$U$113,2,FALSE),"")</f>
        <v>Prihodi iz nadležnog proračuna za financiranje redovne djelatnosti proračunskih korisnika</v>
      </c>
      <c r="G4" s="224">
        <v>1208881</v>
      </c>
      <c r="H4" s="224">
        <v>1206632</v>
      </c>
      <c r="I4" s="224">
        <v>1206632</v>
      </c>
      <c r="J4" s="49"/>
      <c r="K4" s="246" t="str">
        <f>IF(E4="","",'OPĆI DIO'!$C$1)</f>
        <v>42024 SVEUČILIŠTE JURJA DOBRILE U PULI</v>
      </c>
      <c r="L4" s="40" t="str">
        <f t="shared" ref="L4:L67" si="3">LEFT(E4,2)</f>
        <v>67</v>
      </c>
      <c r="M4" s="40" t="str">
        <f t="shared" ref="M4:M67" si="4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0"/>
        <v>11</v>
      </c>
      <c r="D5" s="38" t="str">
        <f t="shared" si="1"/>
        <v>Opći prihodi i primici</v>
      </c>
      <c r="E5" s="322" t="s">
        <v>642</v>
      </c>
      <c r="F5" s="86" t="str">
        <f t="shared" si="2"/>
        <v>Prihodi iz nadležnog proračuna za financiranje redovne djelatnosti proračunskih korisnika</v>
      </c>
      <c r="G5" s="224">
        <v>109090</v>
      </c>
      <c r="H5" s="224">
        <v>111339</v>
      </c>
      <c r="I5" s="224">
        <v>111339</v>
      </c>
      <c r="J5" s="49"/>
      <c r="K5" s="246" t="str">
        <f>IF(E5="","",'OPĆI DIO'!$C$1)</f>
        <v>42024 SVEUČILIŠTE JURJA DOBRILE U PULI</v>
      </c>
      <c r="L5" s="40" t="str">
        <f t="shared" si="3"/>
        <v>67</v>
      </c>
      <c r="M5" s="40" t="str">
        <f t="shared" si="4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0"/>
        <v>11</v>
      </c>
      <c r="D6" s="38" t="str">
        <f t="shared" si="1"/>
        <v>Opći prihodi i primici</v>
      </c>
      <c r="E6" s="322" t="s">
        <v>642</v>
      </c>
      <c r="F6" s="86" t="str">
        <f t="shared" si="2"/>
        <v>Prihodi iz nadležnog proračuna za financiranje redovne djelatnosti proračunskih korisnika</v>
      </c>
      <c r="G6" s="224">
        <v>9298</v>
      </c>
      <c r="H6" s="224">
        <v>9298</v>
      </c>
      <c r="I6" s="224">
        <v>9298</v>
      </c>
      <c r="J6" s="49"/>
      <c r="K6" s="246" t="str">
        <f>IF(E6="","",'OPĆI DIO'!$C$1)</f>
        <v>42024 SVEUČILIŠTE JURJA DOBRILE U PULI</v>
      </c>
      <c r="L6" s="40" t="str">
        <f>LEFT(E6,2)</f>
        <v>67</v>
      </c>
      <c r="M6" s="40" t="str">
        <f t="shared" si="4"/>
        <v>671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0"/>
        <v>12</v>
      </c>
      <c r="D7" s="38" t="str">
        <f t="shared" si="1"/>
        <v>Sredstva učešća za pomoći</v>
      </c>
      <c r="E7" s="322" t="s">
        <v>643</v>
      </c>
      <c r="F7" s="86" t="str">
        <f t="shared" si="2"/>
        <v>Prihodi iz nadležnog proračuna za financiranje redovne djelatnosti proračunskih korisnika</v>
      </c>
      <c r="G7" s="224">
        <v>0</v>
      </c>
      <c r="H7" s="224">
        <v>0</v>
      </c>
      <c r="I7" s="224">
        <v>0</v>
      </c>
      <c r="J7" s="49"/>
      <c r="K7" s="246" t="str">
        <f>IF(E7="","",'OPĆI DIO'!$C$1)</f>
        <v>42024 SVEUČILIŠTE JURJA DOBRILE U PULI</v>
      </c>
      <c r="L7" s="40" t="str">
        <f t="shared" si="3"/>
        <v>67</v>
      </c>
      <c r="M7" s="40" t="str">
        <f t="shared" si="4"/>
        <v>671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0"/>
        <v>31</v>
      </c>
      <c r="D8" s="38" t="str">
        <f t="shared" si="1"/>
        <v>Vlastiti prihodi</v>
      </c>
      <c r="E8" s="322">
        <v>641310031</v>
      </c>
      <c r="F8" s="86" t="str">
        <f t="shared" si="2"/>
        <v>Kamate na oročena sredstva izvor 31</v>
      </c>
      <c r="G8" s="224">
        <v>982</v>
      </c>
      <c r="H8" s="224">
        <v>982</v>
      </c>
      <c r="I8" s="224">
        <v>982</v>
      </c>
      <c r="J8" s="49"/>
      <c r="K8" s="246" t="str">
        <f>IF(E8="","",'OPĆI DIO'!$C$1)</f>
        <v>42024 SVEUČILIŠTE JURJA DOBRILE U PULI</v>
      </c>
      <c r="L8" s="40" t="str">
        <f t="shared" si="3"/>
        <v>64</v>
      </c>
      <c r="M8" s="40" t="str">
        <f t="shared" si="4"/>
        <v>641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0"/>
        <v>31</v>
      </c>
      <c r="D9" s="38" t="str">
        <f t="shared" si="1"/>
        <v>Vlastiti prihodi</v>
      </c>
      <c r="E9" s="322">
        <v>683110031</v>
      </c>
      <c r="F9" s="86" t="str">
        <f t="shared" si="2"/>
        <v>Ostali prihodi izvor 31</v>
      </c>
      <c r="G9" s="224">
        <v>1500</v>
      </c>
      <c r="H9" s="224">
        <v>1500</v>
      </c>
      <c r="I9" s="224">
        <v>1500</v>
      </c>
      <c r="J9" s="49"/>
      <c r="K9" s="246" t="str">
        <f>IF(E9="","",'OPĆI DIO'!$C$1)</f>
        <v>42024 SVEUČILIŠTE JURJA DOBRILE U PULI</v>
      </c>
      <c r="L9" s="40" t="str">
        <f t="shared" si="3"/>
        <v>68</v>
      </c>
      <c r="M9" s="40" t="str">
        <f t="shared" si="4"/>
        <v>683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0"/>
        <v>31</v>
      </c>
      <c r="D10" s="38" t="str">
        <f t="shared" si="1"/>
        <v>Vlastiti prihodi</v>
      </c>
      <c r="E10" s="324">
        <v>6614</v>
      </c>
      <c r="F10" s="86" t="str">
        <f t="shared" si="2"/>
        <v>Prihodi od prodanih proizvoda i robe</v>
      </c>
      <c r="G10" s="224">
        <v>20174</v>
      </c>
      <c r="H10" s="224">
        <v>20174</v>
      </c>
      <c r="I10" s="224">
        <v>19909</v>
      </c>
      <c r="J10" s="49"/>
      <c r="K10" s="246" t="str">
        <f>IF(E10="","",'OPĆI DIO'!$C$1)</f>
        <v>42024 SVEUČILIŠTE JURJA DOBRILE U PULI</v>
      </c>
      <c r="L10" s="40" t="str">
        <f t="shared" si="3"/>
        <v>66</v>
      </c>
      <c r="M10" s="40" t="str">
        <f t="shared" si="4"/>
        <v>661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0"/>
        <v>31</v>
      </c>
      <c r="D11" s="38" t="str">
        <f t="shared" si="1"/>
        <v>Vlastiti prihodi</v>
      </c>
      <c r="E11" s="324">
        <v>6615</v>
      </c>
      <c r="F11" s="86" t="str">
        <f t="shared" si="2"/>
        <v>Prihodi od pruženih usluga</v>
      </c>
      <c r="G11" s="224">
        <v>483889</v>
      </c>
      <c r="H11" s="224">
        <v>378844</v>
      </c>
      <c r="I11" s="224">
        <v>333400</v>
      </c>
      <c r="J11" s="49"/>
      <c r="K11" s="246" t="str">
        <f>IF(E11="","",'OPĆI DIO'!$C$1)</f>
        <v>42024 SVEUČILIŠTE JURJA DOBRILE U PULI</v>
      </c>
      <c r="L11" s="40" t="str">
        <f t="shared" si="3"/>
        <v>66</v>
      </c>
      <c r="M11" s="40" t="str">
        <f t="shared" si="4"/>
        <v>661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0"/>
        <v>43</v>
      </c>
      <c r="D12" s="38" t="str">
        <f t="shared" si="1"/>
        <v>Ostali prihodi za posebne namjene</v>
      </c>
      <c r="E12" s="324">
        <v>65264</v>
      </c>
      <c r="F12" s="86" t="str">
        <f t="shared" si="2"/>
        <v>Sufinanciranje cijene usluge, participacije i slično</v>
      </c>
      <c r="G12" s="224">
        <v>1448480</v>
      </c>
      <c r="H12" s="224">
        <v>1447174</v>
      </c>
      <c r="I12" s="224">
        <v>1441066</v>
      </c>
      <c r="J12" s="49"/>
      <c r="K12" s="246" t="str">
        <f>IF(E12="","",'OPĆI DIO'!$C$1)</f>
        <v>42024 SVEUČILIŠTE JURJA DOBRILE U PULI</v>
      </c>
      <c r="L12" s="40" t="str">
        <f t="shared" si="3"/>
        <v>65</v>
      </c>
      <c r="M12" s="40" t="str">
        <f t="shared" si="4"/>
        <v>652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0"/>
        <v>43</v>
      </c>
      <c r="D13" s="38" t="str">
        <f t="shared" si="1"/>
        <v>Ostali prihodi za posebne namjene</v>
      </c>
      <c r="E13" s="324">
        <v>683110043</v>
      </c>
      <c r="F13" s="86" t="str">
        <f t="shared" si="2"/>
        <v>Ostali prihodi izvor 43</v>
      </c>
      <c r="G13" s="224">
        <v>41144</v>
      </c>
      <c r="H13" s="224">
        <v>41144</v>
      </c>
      <c r="I13" s="224">
        <v>41145</v>
      </c>
      <c r="J13" s="49"/>
      <c r="K13" s="246" t="str">
        <f>IF(E13="","",'OPĆI DIO'!$C$1)</f>
        <v>42024 SVEUČILIŠTE JURJA DOBRILE U PULI</v>
      </c>
      <c r="L13" s="40" t="str">
        <f t="shared" si="3"/>
        <v>68</v>
      </c>
      <c r="M13" s="40" t="str">
        <f t="shared" si="4"/>
        <v>683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0"/>
        <v>52</v>
      </c>
      <c r="D14" s="38" t="str">
        <f t="shared" si="1"/>
        <v xml:space="preserve">Ostale pomoći i darovnice </v>
      </c>
      <c r="E14" s="322">
        <v>631110000</v>
      </c>
      <c r="F14" s="86" t="str">
        <f t="shared" si="2"/>
        <v>Tekuće pomoći od inozemnih vlada u EU</v>
      </c>
      <c r="G14" s="224">
        <v>216242</v>
      </c>
      <c r="H14" s="224">
        <v>132281</v>
      </c>
      <c r="I14" s="224">
        <v>48375</v>
      </c>
      <c r="J14" s="49"/>
      <c r="K14" s="246" t="str">
        <f>IF(E14="","",'OPĆI DIO'!$C$1)</f>
        <v>42024 SVEUČILIŠTE JURJA DOBRILE U PULI</v>
      </c>
      <c r="L14" s="40" t="str">
        <f t="shared" si="3"/>
        <v>63</v>
      </c>
      <c r="M14" s="40" t="str">
        <f t="shared" si="4"/>
        <v>631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0"/>
        <v>52</v>
      </c>
      <c r="D15" s="38" t="str">
        <f t="shared" si="1"/>
        <v xml:space="preserve">Ostale pomoći i darovnice </v>
      </c>
      <c r="E15" s="322">
        <v>631110000</v>
      </c>
      <c r="F15" s="86" t="str">
        <f t="shared" si="2"/>
        <v>Tekuće pomoći od inozemnih vlada u EU</v>
      </c>
      <c r="G15" s="224">
        <v>12000</v>
      </c>
      <c r="H15" s="224">
        <v>12000</v>
      </c>
      <c r="I15" s="224">
        <v>12000</v>
      </c>
      <c r="J15" s="49"/>
      <c r="K15" s="246" t="str">
        <f>IF(E15="","",'OPĆI DIO'!$C$1)</f>
        <v>42024 SVEUČILIŠTE JURJA DOBRILE U PULI</v>
      </c>
      <c r="L15" s="40" t="str">
        <f t="shared" si="3"/>
        <v>63</v>
      </c>
      <c r="M15" s="40" t="str">
        <f t="shared" si="4"/>
        <v>631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0"/>
        <v>52</v>
      </c>
      <c r="D16" s="38" t="str">
        <f t="shared" si="1"/>
        <v xml:space="preserve">Ostale pomoći i darovnice </v>
      </c>
      <c r="E16" s="322">
        <v>632112000</v>
      </c>
      <c r="F16" s="86" t="str">
        <f t="shared" si="2"/>
        <v>Tekuće pomoći od međunarodnih organizacija</v>
      </c>
      <c r="G16" s="224">
        <v>13535</v>
      </c>
      <c r="H16" s="224">
        <v>6767</v>
      </c>
      <c r="I16" s="224">
        <v>0</v>
      </c>
      <c r="J16" s="49"/>
      <c r="K16" s="246" t="str">
        <f>IF(E16="","",'OPĆI DIO'!$C$1)</f>
        <v>42024 SVEUČILIŠTE JURJA DOBRILE U PULI</v>
      </c>
      <c r="L16" s="40" t="str">
        <f t="shared" si="3"/>
        <v>63</v>
      </c>
      <c r="M16" s="40" t="str">
        <f t="shared" si="4"/>
        <v>632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0"/>
        <v>51</v>
      </c>
      <c r="D17" s="38" t="str">
        <f t="shared" si="1"/>
        <v xml:space="preserve">Pomoći EU </v>
      </c>
      <c r="E17" s="324">
        <v>632311700</v>
      </c>
      <c r="F17" s="86" t="str">
        <f t="shared" si="2"/>
        <v>Tekuće pomoći od institucija i tijela EU - ostalo</v>
      </c>
      <c r="G17" s="224">
        <v>72325</v>
      </c>
      <c r="H17" s="224">
        <v>22596</v>
      </c>
      <c r="I17" s="224">
        <v>3256</v>
      </c>
      <c r="J17" s="49"/>
      <c r="K17" s="246" t="str">
        <f>IF(E17="","",'OPĆI DIO'!$C$1)</f>
        <v>42024 SVEUČILIŠTE JURJA DOBRILE U PULI</v>
      </c>
      <c r="L17" s="40" t="str">
        <f t="shared" si="3"/>
        <v>63</v>
      </c>
      <c r="M17" s="40" t="str">
        <f t="shared" si="4"/>
        <v>632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0"/>
        <v>52</v>
      </c>
      <c r="D18" s="38" t="str">
        <f t="shared" si="1"/>
        <v xml:space="preserve">Ostale pomoći i darovnice </v>
      </c>
      <c r="E18" s="325">
        <v>6361</v>
      </c>
      <c r="F18" s="86" t="str">
        <f t="shared" si="2"/>
        <v>Tekuće pomoći proračunskim korisnicima iz proračuna JLP(R)S koji im nije nadležan</v>
      </c>
      <c r="G18" s="224">
        <v>186399</v>
      </c>
      <c r="H18" s="224">
        <v>160999</v>
      </c>
      <c r="I18" s="224">
        <v>160599</v>
      </c>
      <c r="J18" s="49"/>
      <c r="K18" s="246" t="str">
        <f>IF(E18="","",'OPĆI DIO'!$C$1)</f>
        <v>42024 SVEUČILIŠTE JURJA DOBRILE U PULI</v>
      </c>
      <c r="L18" s="40" t="str">
        <f t="shared" si="3"/>
        <v>63</v>
      </c>
      <c r="M18" s="40" t="str">
        <f t="shared" si="4"/>
        <v>636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>08006</v>
      </c>
      <c r="B19" s="319" t="str">
        <f>IF(E19="","",VLOOKUP('OPĆI DIO'!$C$1,'OPĆI DIO'!$N$4:$W$137,9,FALSE))</f>
        <v>Sveučilišta i veleučilišta u Republici Hrvatskoj</v>
      </c>
      <c r="C19" s="83">
        <f t="shared" si="0"/>
        <v>52</v>
      </c>
      <c r="D19" s="38" t="str">
        <f t="shared" si="1"/>
        <v xml:space="preserve">Ostale pomoći i darovnice </v>
      </c>
      <c r="E19" s="322">
        <v>6381</v>
      </c>
      <c r="F19" s="86" t="str">
        <f t="shared" si="2"/>
        <v>Tekuće pomoći temeljem prijenosa EU sredstava iz proračuna JLP(R)S, korisnika JLPRS ili izvanproračunskog korisnika</v>
      </c>
      <c r="G19" s="224">
        <v>35980</v>
      </c>
      <c r="H19" s="224">
        <v>0</v>
      </c>
      <c r="I19" s="224">
        <v>0</v>
      </c>
      <c r="J19" s="49"/>
      <c r="K19" s="246" t="str">
        <f>IF(E19="","",'OPĆI DIO'!$C$1)</f>
        <v>42024 SVEUČILIŠTE JURJA DOBRILE U PULI</v>
      </c>
      <c r="L19" s="40" t="str">
        <f t="shared" si="3"/>
        <v>63</v>
      </c>
      <c r="M19" s="40" t="str">
        <f t="shared" si="4"/>
        <v>638</v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>08006</v>
      </c>
      <c r="B20" s="319" t="str">
        <f>IF(E20="","",VLOOKUP('OPĆI DIO'!$C$1,'OPĆI DIO'!$N$4:$W$137,9,FALSE))</f>
        <v>Sveučilišta i veleučilišta u Republici Hrvatskoj</v>
      </c>
      <c r="C20" s="83">
        <f t="shared" si="0"/>
        <v>52</v>
      </c>
      <c r="D20" s="38" t="str">
        <f t="shared" si="1"/>
        <v xml:space="preserve">Ostale pomoći i darovnice </v>
      </c>
      <c r="E20" s="49">
        <v>6391</v>
      </c>
      <c r="F20" s="86" t="str">
        <f t="shared" si="2"/>
        <v>Tekući prijenosi između proračunskih korisnika istog proračuna</v>
      </c>
      <c r="G20" s="81">
        <v>4028</v>
      </c>
      <c r="H20" s="81">
        <v>0</v>
      </c>
      <c r="I20" s="81">
        <v>0</v>
      </c>
      <c r="J20" s="49" t="s">
        <v>4821</v>
      </c>
      <c r="K20" s="246" t="str">
        <f>IF(E20="","",'OPĆI DIO'!$C$1)</f>
        <v>42024 SVEUČILIŠTE JURJA DOBRILE U PULI</v>
      </c>
      <c r="L20" s="40" t="str">
        <f t="shared" si="3"/>
        <v>63</v>
      </c>
      <c r="M20" s="40" t="str">
        <f t="shared" si="4"/>
        <v>639</v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>08006</v>
      </c>
      <c r="B21" s="319" t="str">
        <f>IF(E21="","",VLOOKUP('OPĆI DIO'!$C$1,'OPĆI DIO'!$N$4:$W$137,9,FALSE))</f>
        <v>Sveučilišta i veleučilišta u Republici Hrvatskoj</v>
      </c>
      <c r="C21" s="83">
        <f t="shared" si="0"/>
        <v>52</v>
      </c>
      <c r="D21" s="38" t="str">
        <f t="shared" si="1"/>
        <v xml:space="preserve">Ostale pomoći i darovnice </v>
      </c>
      <c r="E21" s="49">
        <v>6391</v>
      </c>
      <c r="F21" s="86" t="str">
        <f t="shared" si="2"/>
        <v>Tekući prijenosi između proračunskih korisnika istog proračuna</v>
      </c>
      <c r="G21" s="81">
        <v>10143</v>
      </c>
      <c r="H21" s="81">
        <v>2910</v>
      </c>
      <c r="I21" s="81">
        <v>0</v>
      </c>
      <c r="J21" s="49" t="s">
        <v>4821</v>
      </c>
      <c r="K21" s="246" t="str">
        <f>IF(E21="","",'OPĆI DIO'!$C$1)</f>
        <v>42024 SVEUČILIŠTE JURJA DOBRILE U PULI</v>
      </c>
      <c r="L21" s="40" t="str">
        <f t="shared" si="3"/>
        <v>63</v>
      </c>
      <c r="M21" s="40" t="str">
        <f t="shared" si="4"/>
        <v>639</v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>08006</v>
      </c>
      <c r="B22" s="319" t="str">
        <f>IF(E22="","",VLOOKUP('OPĆI DIO'!$C$1,'OPĆI DIO'!$N$4:$W$137,9,FALSE))</f>
        <v>Sveučilišta i veleučilišta u Republici Hrvatskoj</v>
      </c>
      <c r="C22" s="83">
        <f t="shared" si="0"/>
        <v>563</v>
      </c>
      <c r="D22" s="38" t="str">
        <f t="shared" si="1"/>
        <v>Europski fond za regionalni razvoj (ERDF)</v>
      </c>
      <c r="E22" s="49">
        <v>632410563</v>
      </c>
      <c r="F22" s="86" t="str">
        <f t="shared" si="2"/>
        <v>Europski fond za regionalni razvoj (EFRR)</v>
      </c>
      <c r="G22" s="81">
        <v>0</v>
      </c>
      <c r="H22" s="81">
        <v>0</v>
      </c>
      <c r="I22" s="81">
        <v>0</v>
      </c>
      <c r="J22" s="49"/>
      <c r="K22" s="246" t="str">
        <f>IF(E22="","",'OPĆI DIO'!$C$1)</f>
        <v>42024 SVEUČILIŠTE JURJA DOBRILE U PULI</v>
      </c>
      <c r="L22" s="40" t="str">
        <f t="shared" si="3"/>
        <v>63</v>
      </c>
      <c r="M22" s="40" t="str">
        <f t="shared" si="4"/>
        <v>632</v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>08006</v>
      </c>
      <c r="B23" s="319" t="str">
        <f>IF(E23="","",VLOOKUP('OPĆI DIO'!$C$1,'OPĆI DIO'!$N$4:$W$137,9,FALSE))</f>
        <v>Sveučilišta i veleučilišta u Republici Hrvatskoj</v>
      </c>
      <c r="C23" s="83">
        <f t="shared" si="0"/>
        <v>61</v>
      </c>
      <c r="D23" s="38" t="str">
        <f t="shared" si="1"/>
        <v xml:space="preserve">Donacije </v>
      </c>
      <c r="E23" s="49">
        <v>663140000</v>
      </c>
      <c r="F23" s="86" t="str">
        <f t="shared" si="2"/>
        <v>Tekuće donacije od ostalih subjekata izvan općeg proračuna</v>
      </c>
      <c r="G23" s="81">
        <v>31976</v>
      </c>
      <c r="H23" s="81">
        <v>27738</v>
      </c>
      <c r="I23" s="81">
        <v>27738</v>
      </c>
      <c r="J23" s="49"/>
      <c r="K23" s="246" t="str">
        <f>IF(E23="","",'OPĆI DIO'!$C$1)</f>
        <v>42024 SVEUČILIŠTE JURJA DOBRILE U PULI</v>
      </c>
      <c r="L23" s="40" t="str">
        <f t="shared" si="3"/>
        <v>66</v>
      </c>
      <c r="M23" s="40" t="str">
        <f t="shared" si="4"/>
        <v>663</v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>08006</v>
      </c>
      <c r="B24" s="319" t="str">
        <f>IF(E24="","",VLOOKUP('OPĆI DIO'!$C$1,'OPĆI DIO'!$N$4:$W$137,9,FALSE))</f>
        <v>Sveučilišta i veleučilišta u Republici Hrvatskoj</v>
      </c>
      <c r="C24" s="83">
        <f t="shared" si="0"/>
        <v>71</v>
      </c>
      <c r="D24" s="38" t="str">
        <f t="shared" si="1"/>
        <v>Prihodi od prodaje ili zamjene nefinancijske imovine i naknade s naslova osiguranja</v>
      </c>
      <c r="E24" s="49">
        <v>721110071</v>
      </c>
      <c r="F24" s="86" t="str">
        <f t="shared" si="2"/>
        <v>Stambeni objekti za zaposlene izvor 71</v>
      </c>
      <c r="G24" s="81">
        <v>1858</v>
      </c>
      <c r="H24" s="81">
        <v>1858</v>
      </c>
      <c r="I24" s="81">
        <v>1858</v>
      </c>
      <c r="J24" s="49"/>
      <c r="K24" s="246" t="str">
        <f>IF(E24="","",'OPĆI DIO'!$C$1)</f>
        <v>42024 SVEUČILIŠTE JURJA DOBRILE U PULI</v>
      </c>
      <c r="L24" s="40" t="str">
        <f t="shared" si="3"/>
        <v>72</v>
      </c>
      <c r="M24" s="40" t="str">
        <f t="shared" si="4"/>
        <v>721</v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>08006</v>
      </c>
      <c r="B25" s="319" t="str">
        <f>IF(E25="","",VLOOKUP('OPĆI DIO'!$C$1,'OPĆI DIO'!$N$4:$W$137,9,FALSE))</f>
        <v>Sveučilišta i veleučilišta u Republici Hrvatskoj</v>
      </c>
      <c r="C25" s="83">
        <f t="shared" si="0"/>
        <v>52</v>
      </c>
      <c r="D25" s="38" t="str">
        <f t="shared" si="1"/>
        <v xml:space="preserve">Ostale pomoći i darovnice </v>
      </c>
      <c r="E25" s="49">
        <v>6391</v>
      </c>
      <c r="F25" s="86" t="str">
        <f t="shared" si="2"/>
        <v>Tekući prijenosi između proračunskih korisnika istog proračuna</v>
      </c>
      <c r="G25" s="81">
        <v>12605</v>
      </c>
      <c r="H25" s="81">
        <v>12605</v>
      </c>
      <c r="I25" s="81">
        <v>12605</v>
      </c>
      <c r="J25" s="49" t="s">
        <v>4821</v>
      </c>
      <c r="K25" s="246" t="str">
        <f>IF(E25="","",'OPĆI DIO'!$C$1)</f>
        <v>42024 SVEUČILIŠTE JURJA DOBRILE U PULI</v>
      </c>
      <c r="L25" s="40" t="str">
        <f t="shared" si="3"/>
        <v>63</v>
      </c>
      <c r="M25" s="40" t="str">
        <f t="shared" si="4"/>
        <v>639</v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>08006</v>
      </c>
      <c r="B26" s="319" t="str">
        <f>IF(E26="","",VLOOKUP('OPĆI DIO'!$C$1,'OPĆI DIO'!$N$4:$W$137,9,FALSE))</f>
        <v>Sveučilišta i veleučilišta u Republici Hrvatskoj</v>
      </c>
      <c r="C26" s="83">
        <f t="shared" si="0"/>
        <v>52</v>
      </c>
      <c r="D26" s="38" t="str">
        <f t="shared" si="1"/>
        <v xml:space="preserve">Ostale pomoći i darovnice </v>
      </c>
      <c r="E26" s="49">
        <v>6393</v>
      </c>
      <c r="F26" s="86" t="str">
        <f t="shared" si="2"/>
        <v>Tekući prijenosi između proračunskih korisnika istog proračuna temeljem prijenosa EU sredstava</v>
      </c>
      <c r="G26" s="81">
        <v>52309</v>
      </c>
      <c r="H26" s="81">
        <v>0</v>
      </c>
      <c r="I26" s="81">
        <v>0</v>
      </c>
      <c r="J26" s="49" t="s">
        <v>4822</v>
      </c>
      <c r="K26" s="246" t="str">
        <f>IF(E26="","",'OPĆI DIO'!$C$1)</f>
        <v>42024 SVEUČILIŠTE JURJA DOBRILE U PULI</v>
      </c>
      <c r="L26" s="40" t="str">
        <f t="shared" si="3"/>
        <v>63</v>
      </c>
      <c r="M26" s="40" t="str">
        <f t="shared" si="4"/>
        <v>639</v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>08006</v>
      </c>
      <c r="B27" s="319" t="str">
        <f>IF(E27="","",VLOOKUP('OPĆI DIO'!$C$1,'OPĆI DIO'!$N$4:$W$137,9,FALSE))</f>
        <v>Sveučilišta i veleučilišta u Republici Hrvatskoj</v>
      </c>
      <c r="C27" s="83">
        <f t="shared" si="0"/>
        <v>52</v>
      </c>
      <c r="D27" s="38" t="str">
        <f t="shared" si="1"/>
        <v xml:space="preserve">Ostale pomoći i darovnice </v>
      </c>
      <c r="E27" s="49">
        <v>6393</v>
      </c>
      <c r="F27" s="86" t="str">
        <f t="shared" si="2"/>
        <v>Tekući prijenosi između proračunskih korisnika istog proračuna temeljem prijenosa EU sredstava</v>
      </c>
      <c r="G27" s="81">
        <v>31820</v>
      </c>
      <c r="H27" s="81">
        <v>0</v>
      </c>
      <c r="I27" s="81">
        <v>0</v>
      </c>
      <c r="J27" s="49" t="s">
        <v>4822</v>
      </c>
      <c r="K27" s="246" t="str">
        <f>IF(E27="","",'OPĆI DIO'!$C$1)</f>
        <v>42024 SVEUČILIŠTE JURJA DOBRILE U PULI</v>
      </c>
      <c r="L27" s="40" t="str">
        <f t="shared" si="3"/>
        <v>63</v>
      </c>
      <c r="M27" s="40" t="str">
        <f t="shared" si="4"/>
        <v>639</v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>08006</v>
      </c>
      <c r="B28" s="319" t="str">
        <f>IF(E28="","",VLOOKUP('OPĆI DIO'!$C$1,'OPĆI DIO'!$N$4:$W$137,9,FALSE))</f>
        <v>Sveučilišta i veleučilišta u Republici Hrvatskoj</v>
      </c>
      <c r="C28" s="83">
        <f t="shared" si="0"/>
        <v>52</v>
      </c>
      <c r="D28" s="38" t="str">
        <f t="shared" si="1"/>
        <v xml:space="preserve">Ostale pomoći i darovnice </v>
      </c>
      <c r="E28" s="49">
        <v>6393</v>
      </c>
      <c r="F28" s="86" t="str">
        <f t="shared" si="2"/>
        <v>Tekući prijenosi između proračunskih korisnika istog proračuna temeljem prijenosa EU sredstava</v>
      </c>
      <c r="G28" s="81">
        <v>6326</v>
      </c>
      <c r="H28" s="81">
        <v>0</v>
      </c>
      <c r="I28" s="81">
        <v>0</v>
      </c>
      <c r="J28" s="49" t="s">
        <v>4822</v>
      </c>
      <c r="K28" s="246" t="str">
        <f>IF(E28="","",'OPĆI DIO'!$C$1)</f>
        <v>42024 SVEUČILIŠTE JURJA DOBRILE U PULI</v>
      </c>
      <c r="L28" s="40" t="str">
        <f t="shared" si="3"/>
        <v>63</v>
      </c>
      <c r="M28" s="40" t="str">
        <f t="shared" si="4"/>
        <v>639</v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>08006</v>
      </c>
      <c r="B29" s="319" t="str">
        <f>IF(E29="","",VLOOKUP('OPĆI DIO'!$C$1,'OPĆI DIO'!$N$4:$W$137,9,FALSE))</f>
        <v>Sveučilišta i veleučilišta u Republici Hrvatskoj</v>
      </c>
      <c r="C29" s="83">
        <f t="shared" si="0"/>
        <v>52</v>
      </c>
      <c r="D29" s="38" t="str">
        <f t="shared" si="1"/>
        <v xml:space="preserve">Ostale pomoći i darovnice </v>
      </c>
      <c r="E29" s="49">
        <v>6393</v>
      </c>
      <c r="F29" s="86" t="str">
        <f t="shared" si="2"/>
        <v>Tekući prijenosi između proračunskih korisnika istog proračuna temeljem prijenosa EU sredstava</v>
      </c>
      <c r="G29" s="81">
        <v>44918</v>
      </c>
      <c r="H29" s="81">
        <v>0</v>
      </c>
      <c r="I29" s="81">
        <v>0</v>
      </c>
      <c r="J29" s="49" t="s">
        <v>4822</v>
      </c>
      <c r="K29" s="246" t="str">
        <f>IF(E29="","",'OPĆI DIO'!$C$1)</f>
        <v>42024 SVEUČILIŠTE JURJA DOBRILE U PULI</v>
      </c>
      <c r="L29" s="40" t="str">
        <f t="shared" si="3"/>
        <v>63</v>
      </c>
      <c r="M29" s="40" t="str">
        <f t="shared" si="4"/>
        <v>639</v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>08006</v>
      </c>
      <c r="B30" s="319" t="str">
        <f>IF(E30="","",VLOOKUP('OPĆI DIO'!$C$1,'OPĆI DIO'!$N$4:$W$137,9,FALSE))</f>
        <v>Sveučilišta i veleučilišta u Republici Hrvatskoj</v>
      </c>
      <c r="C30" s="83">
        <f t="shared" si="0"/>
        <v>52</v>
      </c>
      <c r="D30" s="38" t="str">
        <f t="shared" si="1"/>
        <v xml:space="preserve">Ostale pomoći i darovnice </v>
      </c>
      <c r="E30" s="49">
        <v>6393</v>
      </c>
      <c r="F30" s="86" t="str">
        <f t="shared" si="2"/>
        <v>Tekući prijenosi između proračunskih korisnika istog proračuna temeljem prijenosa EU sredstava</v>
      </c>
      <c r="G30" s="81">
        <v>88005</v>
      </c>
      <c r="H30" s="81">
        <v>0</v>
      </c>
      <c r="I30" s="81">
        <v>157581</v>
      </c>
      <c r="J30" s="49" t="s">
        <v>4824</v>
      </c>
      <c r="K30" s="246" t="str">
        <f>IF(E30="","",'OPĆI DIO'!$C$1)</f>
        <v>42024 SVEUČILIŠTE JURJA DOBRILE U PULI</v>
      </c>
      <c r="L30" s="40" t="str">
        <f t="shared" si="3"/>
        <v>63</v>
      </c>
      <c r="M30" s="40" t="str">
        <f t="shared" si="4"/>
        <v>639</v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>08006</v>
      </c>
      <c r="B31" s="319" t="str">
        <f>IF(E31="","",VLOOKUP('OPĆI DIO'!$C$1,'OPĆI DIO'!$N$4:$W$137,9,FALSE))</f>
        <v>Sveučilišta i veleučilišta u Republici Hrvatskoj</v>
      </c>
      <c r="C31" s="83">
        <f t="shared" si="0"/>
        <v>52</v>
      </c>
      <c r="D31" s="38" t="str">
        <f t="shared" si="1"/>
        <v xml:space="preserve">Ostale pomoći i darovnice </v>
      </c>
      <c r="E31" s="49">
        <v>6393</v>
      </c>
      <c r="F31" s="86" t="str">
        <f t="shared" si="2"/>
        <v>Tekući prijenosi između proračunskih korisnika istog proračuna temeljem prijenosa EU sredstava</v>
      </c>
      <c r="G31" s="81">
        <v>3806</v>
      </c>
      <c r="H31" s="81">
        <v>0</v>
      </c>
      <c r="I31" s="81">
        <v>0</v>
      </c>
      <c r="J31" s="49" t="s">
        <v>4823</v>
      </c>
      <c r="K31" s="246" t="str">
        <f>IF(E31="","",'OPĆI DIO'!$C$1)</f>
        <v>42024 SVEUČILIŠTE JURJA DOBRILE U PULI</v>
      </c>
      <c r="L31" s="40" t="str">
        <f t="shared" si="3"/>
        <v>63</v>
      </c>
      <c r="M31" s="40" t="str">
        <f t="shared" si="4"/>
        <v>639</v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>08006</v>
      </c>
      <c r="B32" s="319" t="str">
        <f>IF(E32="","",VLOOKUP('OPĆI DIO'!$C$1,'OPĆI DIO'!$N$4:$W$137,9,FALSE))</f>
        <v>Sveučilišta i veleučilišta u Republici Hrvatskoj</v>
      </c>
      <c r="C32" s="83">
        <f t="shared" si="0"/>
        <v>52</v>
      </c>
      <c r="D32" s="38" t="str">
        <f t="shared" si="1"/>
        <v xml:space="preserve">Ostale pomoći i darovnice </v>
      </c>
      <c r="E32" s="49">
        <v>6393</v>
      </c>
      <c r="F32" s="86" t="str">
        <f t="shared" si="2"/>
        <v>Tekući prijenosi između proračunskih korisnika istog proračuna temeljem prijenosa EU sredstava</v>
      </c>
      <c r="G32" s="81">
        <v>6411</v>
      </c>
      <c r="H32" s="81">
        <v>0</v>
      </c>
      <c r="I32" s="81">
        <v>0</v>
      </c>
      <c r="J32" s="49" t="s">
        <v>4823</v>
      </c>
      <c r="K32" s="246" t="str">
        <f>IF(E32="","",'OPĆI DIO'!$C$1)</f>
        <v>42024 SVEUČILIŠTE JURJA DOBRILE U PULI</v>
      </c>
      <c r="L32" s="40" t="str">
        <f t="shared" si="3"/>
        <v>63</v>
      </c>
      <c r="M32" s="40" t="str">
        <f t="shared" si="4"/>
        <v>639</v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0"/>
        <v/>
      </c>
      <c r="D33" s="38" t="str">
        <f t="shared" si="1"/>
        <v/>
      </c>
      <c r="E33" s="49"/>
      <c r="F33" s="86" t="str">
        <f t="shared" si="2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0"/>
        <v/>
      </c>
      <c r="D34" s="38" t="str">
        <f t="shared" si="1"/>
        <v/>
      </c>
      <c r="E34" s="49"/>
      <c r="F34" s="86" t="str">
        <f t="shared" si="2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0"/>
        <v/>
      </c>
      <c r="D35" s="38" t="str">
        <f t="shared" si="1"/>
        <v/>
      </c>
      <c r="E35" s="49"/>
      <c r="F35" s="86" t="str">
        <f t="shared" si="2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3"/>
        <v/>
      </c>
      <c r="M35" s="40" t="str">
        <f t="shared" si="4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0"/>
        <v/>
      </c>
      <c r="D36" s="38" t="str">
        <f t="shared" si="1"/>
        <v/>
      </c>
      <c r="E36" s="49"/>
      <c r="F36" s="86" t="str">
        <f t="shared" si="2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3"/>
        <v/>
      </c>
      <c r="M36" s="40" t="str">
        <f t="shared" si="4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0"/>
        <v/>
      </c>
      <c r="D37" s="38" t="str">
        <f t="shared" si="1"/>
        <v/>
      </c>
      <c r="E37" s="49"/>
      <c r="F37" s="86" t="str">
        <f t="shared" si="2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0"/>
        <v/>
      </c>
      <c r="D38" s="38" t="str">
        <f t="shared" si="1"/>
        <v/>
      </c>
      <c r="E38" s="49"/>
      <c r="F38" s="86" t="str">
        <f t="shared" si="2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0"/>
        <v/>
      </c>
      <c r="D39" s="38" t="str">
        <f t="shared" si="1"/>
        <v/>
      </c>
      <c r="E39" s="49"/>
      <c r="F39" s="86" t="str">
        <f t="shared" si="2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0"/>
        <v/>
      </c>
      <c r="D40" s="38" t="str">
        <f t="shared" si="1"/>
        <v/>
      </c>
      <c r="E40" s="49"/>
      <c r="F40" s="86" t="str">
        <f t="shared" si="2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0"/>
        <v/>
      </c>
      <c r="D41" s="38" t="str">
        <f t="shared" si="1"/>
        <v/>
      </c>
      <c r="E41" s="49"/>
      <c r="F41" s="86" t="str">
        <f t="shared" si="2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0"/>
        <v/>
      </c>
      <c r="D42" s="38" t="str">
        <f t="shared" si="1"/>
        <v/>
      </c>
      <c r="E42" s="49"/>
      <c r="F42" s="86" t="str">
        <f t="shared" si="2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0"/>
        <v/>
      </c>
      <c r="D43" s="38" t="str">
        <f t="shared" si="1"/>
        <v/>
      </c>
      <c r="E43" s="49"/>
      <c r="F43" s="86" t="str">
        <f t="shared" si="2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0"/>
        <v/>
      </c>
      <c r="D44" s="38" t="str">
        <f t="shared" si="1"/>
        <v/>
      </c>
      <c r="E44" s="49"/>
      <c r="F44" s="86" t="str">
        <f t="shared" si="2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0"/>
        <v/>
      </c>
      <c r="D45" s="38" t="str">
        <f t="shared" si="1"/>
        <v/>
      </c>
      <c r="E45" s="49"/>
      <c r="F45" s="86" t="str">
        <f t="shared" si="2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0"/>
        <v/>
      </c>
      <c r="D46" s="38" t="str">
        <f t="shared" si="1"/>
        <v/>
      </c>
      <c r="E46" s="49"/>
      <c r="F46" s="86" t="str">
        <f t="shared" si="2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0"/>
        <v/>
      </c>
      <c r="D47" s="38" t="str">
        <f t="shared" si="1"/>
        <v/>
      </c>
      <c r="E47" s="49"/>
      <c r="F47" s="86" t="str">
        <f t="shared" si="2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0"/>
        <v/>
      </c>
      <c r="D48" s="38" t="str">
        <f t="shared" si="1"/>
        <v/>
      </c>
      <c r="E48" s="49"/>
      <c r="F48" s="86" t="str">
        <f t="shared" si="2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0"/>
        <v/>
      </c>
      <c r="D49" s="38" t="str">
        <f t="shared" si="1"/>
        <v/>
      </c>
      <c r="E49" s="49"/>
      <c r="F49" s="86" t="str">
        <f t="shared" si="2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0"/>
        <v/>
      </c>
      <c r="D50" s="38" t="str">
        <f t="shared" si="1"/>
        <v/>
      </c>
      <c r="E50" s="49"/>
      <c r="F50" s="86" t="str">
        <f t="shared" si="2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0"/>
        <v/>
      </c>
      <c r="D51" s="38" t="str">
        <f t="shared" si="1"/>
        <v/>
      </c>
      <c r="E51" s="49"/>
      <c r="F51" s="86" t="str">
        <f t="shared" si="2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0"/>
        <v/>
      </c>
      <c r="D52" s="38" t="str">
        <f t="shared" si="1"/>
        <v/>
      </c>
      <c r="E52" s="49"/>
      <c r="F52" s="86" t="str">
        <f t="shared" si="2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0"/>
        <v/>
      </c>
      <c r="D53" s="38" t="str">
        <f t="shared" si="1"/>
        <v/>
      </c>
      <c r="E53" s="49"/>
      <c r="F53" s="86" t="str">
        <f t="shared" si="2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0"/>
        <v/>
      </c>
      <c r="D54" s="38" t="str">
        <f t="shared" si="1"/>
        <v/>
      </c>
      <c r="E54" s="49"/>
      <c r="F54" s="86" t="str">
        <f t="shared" si="2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0"/>
        <v/>
      </c>
      <c r="D55" s="38" t="str">
        <f t="shared" si="1"/>
        <v/>
      </c>
      <c r="E55" s="49"/>
      <c r="F55" s="86" t="str">
        <f t="shared" si="2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0"/>
        <v/>
      </c>
      <c r="D56" s="38" t="str">
        <f t="shared" si="1"/>
        <v/>
      </c>
      <c r="E56" s="49"/>
      <c r="F56" s="86" t="str">
        <f t="shared" si="2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0"/>
        <v/>
      </c>
      <c r="D57" s="38" t="str">
        <f t="shared" si="1"/>
        <v/>
      </c>
      <c r="E57" s="49"/>
      <c r="F57" s="86" t="str">
        <f t="shared" si="2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0"/>
        <v/>
      </c>
      <c r="D58" s="38" t="str">
        <f t="shared" si="1"/>
        <v/>
      </c>
      <c r="E58" s="49"/>
      <c r="F58" s="86" t="str">
        <f t="shared" si="2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0"/>
        <v/>
      </c>
      <c r="D59" s="38" t="str">
        <f t="shared" si="1"/>
        <v/>
      </c>
      <c r="E59" s="49"/>
      <c r="F59" s="86" t="str">
        <f t="shared" si="2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0"/>
        <v/>
      </c>
      <c r="D60" s="38" t="str">
        <f t="shared" si="1"/>
        <v/>
      </c>
      <c r="E60" s="49"/>
      <c r="F60" s="86" t="str">
        <f t="shared" si="2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0"/>
        <v/>
      </c>
      <c r="D61" s="38" t="str">
        <f t="shared" si="1"/>
        <v/>
      </c>
      <c r="E61" s="49"/>
      <c r="F61" s="86" t="str">
        <f t="shared" si="2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0"/>
        <v/>
      </c>
      <c r="D62" s="38" t="str">
        <f t="shared" si="1"/>
        <v/>
      </c>
      <c r="E62" s="49"/>
      <c r="F62" s="86" t="str">
        <f t="shared" si="2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0"/>
        <v/>
      </c>
      <c r="D63" s="38" t="str">
        <f t="shared" si="1"/>
        <v/>
      </c>
      <c r="E63" s="49"/>
      <c r="F63" s="86" t="str">
        <f t="shared" si="2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0"/>
        <v/>
      </c>
      <c r="D64" s="38" t="str">
        <f t="shared" si="1"/>
        <v/>
      </c>
      <c r="E64" s="49"/>
      <c r="F64" s="86" t="str">
        <f t="shared" si="2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0"/>
        <v/>
      </c>
      <c r="D65" s="38" t="str">
        <f t="shared" si="1"/>
        <v/>
      </c>
      <c r="E65" s="49"/>
      <c r="F65" s="86" t="str">
        <f t="shared" si="2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0"/>
        <v/>
      </c>
      <c r="D66" s="38" t="str">
        <f t="shared" si="1"/>
        <v/>
      </c>
      <c r="E66" s="49"/>
      <c r="F66" s="86" t="str">
        <f t="shared" si="2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5">IFERROR(VLOOKUP(E67,$R$6:$U$113,3,FALSE),"")</f>
        <v/>
      </c>
      <c r="D67" s="38" t="str">
        <f t="shared" ref="D67:D130" si="6">IFERROR(VLOOKUP(E67,$R$6:$U$113,4,FALSE),"")</f>
        <v/>
      </c>
      <c r="E67" s="49"/>
      <c r="F67" s="86" t="str">
        <f t="shared" ref="F67:F130" si="7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5"/>
        <v/>
      </c>
      <c r="D68" s="38" t="str">
        <f t="shared" si="6"/>
        <v/>
      </c>
      <c r="E68" s="49"/>
      <c r="F68" s="86" t="str">
        <f t="shared" si="7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8">LEFT(E68,2)</f>
        <v/>
      </c>
      <c r="M68" s="40" t="str">
        <f t="shared" ref="M68:M131" si="9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8"/>
        <v/>
      </c>
      <c r="M69" s="40" t="str">
        <f t="shared" si="9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5"/>
        <v/>
      </c>
      <c r="D70" s="38" t="str">
        <f t="shared" si="6"/>
        <v/>
      </c>
      <c r="E70" s="49"/>
      <c r="F70" s="86" t="str">
        <f t="shared" si="7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8"/>
        <v/>
      </c>
      <c r="M70" s="40" t="str">
        <f t="shared" si="9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5"/>
        <v/>
      </c>
      <c r="D71" s="38" t="str">
        <f t="shared" si="6"/>
        <v/>
      </c>
      <c r="E71" s="49"/>
      <c r="F71" s="86" t="str">
        <f t="shared" si="7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8"/>
        <v/>
      </c>
      <c r="M71" s="40" t="str">
        <f t="shared" si="9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5"/>
        <v/>
      </c>
      <c r="D72" s="38" t="str">
        <f t="shared" si="6"/>
        <v/>
      </c>
      <c r="E72" s="49"/>
      <c r="F72" s="86" t="str">
        <f t="shared" si="7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8"/>
        <v/>
      </c>
      <c r="M72" s="40" t="str">
        <f t="shared" si="9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5"/>
        <v/>
      </c>
      <c r="D73" s="38" t="str">
        <f t="shared" si="6"/>
        <v/>
      </c>
      <c r="E73" s="49"/>
      <c r="F73" s="86" t="str">
        <f t="shared" si="7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8"/>
        <v/>
      </c>
      <c r="M73" s="40" t="str">
        <f t="shared" si="9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5"/>
        <v/>
      </c>
      <c r="D74" s="38" t="str">
        <f t="shared" si="6"/>
        <v/>
      </c>
      <c r="E74" s="49"/>
      <c r="F74" s="86" t="str">
        <f t="shared" si="7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8"/>
        <v/>
      </c>
      <c r="M74" s="40" t="str">
        <f t="shared" si="9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5"/>
        <v/>
      </c>
      <c r="D75" s="38" t="str">
        <f t="shared" si="6"/>
        <v/>
      </c>
      <c r="E75" s="49"/>
      <c r="F75" s="86" t="str">
        <f t="shared" si="7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8"/>
        <v/>
      </c>
      <c r="M75" s="40" t="str">
        <f t="shared" si="9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5"/>
        <v/>
      </c>
      <c r="D76" s="38" t="str">
        <f t="shared" si="6"/>
        <v/>
      </c>
      <c r="E76" s="49"/>
      <c r="F76" s="86" t="str">
        <f t="shared" si="7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8"/>
        <v/>
      </c>
      <c r="M76" s="40" t="str">
        <f t="shared" si="9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5"/>
        <v/>
      </c>
      <c r="D77" s="38" t="str">
        <f t="shared" si="6"/>
        <v/>
      </c>
      <c r="E77" s="49"/>
      <c r="F77" s="86" t="str">
        <f t="shared" si="7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8"/>
        <v/>
      </c>
      <c r="M77" s="40" t="str">
        <f t="shared" si="9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5"/>
        <v/>
      </c>
      <c r="D78" s="38" t="str">
        <f t="shared" si="6"/>
        <v/>
      </c>
      <c r="E78" s="49"/>
      <c r="F78" s="86" t="str">
        <f t="shared" si="7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8"/>
        <v/>
      </c>
      <c r="M78" s="40" t="str">
        <f t="shared" si="9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5"/>
        <v/>
      </c>
      <c r="D79" s="38" t="str">
        <f t="shared" si="6"/>
        <v/>
      </c>
      <c r="E79" s="49"/>
      <c r="F79" s="86" t="str">
        <f t="shared" si="7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8"/>
        <v/>
      </c>
      <c r="M79" s="40" t="str">
        <f t="shared" si="9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5"/>
        <v/>
      </c>
      <c r="D80" s="38" t="str">
        <f t="shared" si="6"/>
        <v/>
      </c>
      <c r="E80" s="49"/>
      <c r="F80" s="86" t="str">
        <f t="shared" si="7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8"/>
        <v/>
      </c>
      <c r="M80" s="40" t="str">
        <f t="shared" si="9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5"/>
        <v/>
      </c>
      <c r="D81" s="38" t="str">
        <f t="shared" si="6"/>
        <v/>
      </c>
      <c r="E81" s="49"/>
      <c r="F81" s="86" t="str">
        <f t="shared" si="7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8"/>
        <v/>
      </c>
      <c r="M81" s="40" t="str">
        <f t="shared" si="9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5"/>
        <v/>
      </c>
      <c r="D82" s="38" t="str">
        <f t="shared" si="6"/>
        <v/>
      </c>
      <c r="E82" s="49"/>
      <c r="F82" s="86" t="str">
        <f t="shared" si="7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8"/>
        <v/>
      </c>
      <c r="M82" s="40" t="str">
        <f t="shared" si="9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5"/>
        <v/>
      </c>
      <c r="D83" s="38" t="str">
        <f t="shared" si="6"/>
        <v/>
      </c>
      <c r="E83" s="49"/>
      <c r="F83" s="86" t="str">
        <f t="shared" si="7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8"/>
        <v/>
      </c>
      <c r="M83" s="40" t="str">
        <f t="shared" si="9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5"/>
        <v/>
      </c>
      <c r="D84" s="38" t="str">
        <f t="shared" si="6"/>
        <v/>
      </c>
      <c r="E84" s="49"/>
      <c r="F84" s="86" t="str">
        <f t="shared" si="7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8"/>
        <v/>
      </c>
      <c r="M84" s="40" t="str">
        <f t="shared" si="9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5"/>
        <v/>
      </c>
      <c r="D85" s="38" t="str">
        <f t="shared" si="6"/>
        <v/>
      </c>
      <c r="E85" s="49"/>
      <c r="F85" s="86" t="str">
        <f t="shared" si="7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8"/>
        <v/>
      </c>
      <c r="M85" s="40" t="str">
        <f t="shared" si="9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5"/>
        <v/>
      </c>
      <c r="D86" s="38" t="str">
        <f t="shared" si="6"/>
        <v/>
      </c>
      <c r="E86" s="49"/>
      <c r="F86" s="86" t="str">
        <f t="shared" si="7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8"/>
        <v/>
      </c>
      <c r="M86" s="40" t="str">
        <f t="shared" si="9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5"/>
        <v/>
      </c>
      <c r="D87" s="38" t="str">
        <f t="shared" si="6"/>
        <v/>
      </c>
      <c r="E87" s="49"/>
      <c r="F87" s="86" t="str">
        <f t="shared" si="7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8"/>
        <v/>
      </c>
      <c r="M87" s="40" t="str">
        <f t="shared" si="9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5"/>
        <v/>
      </c>
      <c r="D88" s="38" t="str">
        <f t="shared" si="6"/>
        <v/>
      </c>
      <c r="E88" s="49"/>
      <c r="F88" s="86" t="str">
        <f t="shared" si="7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8"/>
        <v/>
      </c>
      <c r="M88" s="40" t="str">
        <f t="shared" si="9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5"/>
        <v/>
      </c>
      <c r="D89" s="38" t="str">
        <f t="shared" si="6"/>
        <v/>
      </c>
      <c r="E89" s="49"/>
      <c r="F89" s="86" t="str">
        <f t="shared" si="7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8"/>
        <v/>
      </c>
      <c r="M89" s="40" t="str">
        <f t="shared" si="9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5"/>
        <v/>
      </c>
      <c r="D90" s="38" t="str">
        <f t="shared" si="6"/>
        <v/>
      </c>
      <c r="E90" s="49"/>
      <c r="F90" s="86" t="str">
        <f t="shared" si="7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8"/>
        <v/>
      </c>
      <c r="M90" s="40" t="str">
        <f t="shared" si="9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5"/>
        <v/>
      </c>
      <c r="D91" s="38" t="str">
        <f t="shared" si="6"/>
        <v/>
      </c>
      <c r="E91" s="49"/>
      <c r="F91" s="86" t="str">
        <f t="shared" si="7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8"/>
        <v/>
      </c>
      <c r="M91" s="40" t="str">
        <f t="shared" si="9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5"/>
        <v/>
      </c>
      <c r="D92" s="38" t="str">
        <f t="shared" si="6"/>
        <v/>
      </c>
      <c r="E92" s="49"/>
      <c r="F92" s="86" t="str">
        <f t="shared" si="7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8"/>
        <v/>
      </c>
      <c r="M92" s="40" t="str">
        <f t="shared" si="9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5"/>
        <v/>
      </c>
      <c r="D93" s="38" t="str">
        <f t="shared" si="6"/>
        <v/>
      </c>
      <c r="E93" s="49"/>
      <c r="F93" s="86" t="str">
        <f t="shared" si="7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8"/>
        <v/>
      </c>
      <c r="M93" s="40" t="str">
        <f t="shared" si="9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5"/>
        <v/>
      </c>
      <c r="D94" s="38" t="str">
        <f t="shared" si="6"/>
        <v/>
      </c>
      <c r="E94" s="49"/>
      <c r="F94" s="86" t="str">
        <f t="shared" si="7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8"/>
        <v/>
      </c>
      <c r="M94" s="40" t="str">
        <f t="shared" si="9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5"/>
        <v/>
      </c>
      <c r="D95" s="38" t="str">
        <f t="shared" si="6"/>
        <v/>
      </c>
      <c r="E95" s="49"/>
      <c r="F95" s="86" t="str">
        <f t="shared" si="7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8"/>
        <v/>
      </c>
      <c r="M95" s="40" t="str">
        <f t="shared" si="9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5"/>
        <v/>
      </c>
      <c r="D96" s="38" t="str">
        <f t="shared" si="6"/>
        <v/>
      </c>
      <c r="E96" s="49"/>
      <c r="F96" s="86" t="str">
        <f t="shared" si="7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8"/>
        <v/>
      </c>
      <c r="M96" s="40" t="str">
        <f t="shared" si="9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5"/>
        <v/>
      </c>
      <c r="D97" s="38" t="str">
        <f t="shared" si="6"/>
        <v/>
      </c>
      <c r="E97" s="49"/>
      <c r="F97" s="86" t="str">
        <f t="shared" si="7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8"/>
        <v/>
      </c>
      <c r="M97" s="40" t="str">
        <f t="shared" si="9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5"/>
        <v/>
      </c>
      <c r="D98" s="38" t="str">
        <f t="shared" si="6"/>
        <v/>
      </c>
      <c r="E98" s="49"/>
      <c r="F98" s="86" t="str">
        <f t="shared" si="7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8"/>
        <v/>
      </c>
      <c r="M98" s="40" t="str">
        <f t="shared" si="9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5"/>
        <v/>
      </c>
      <c r="D99" s="38" t="str">
        <f t="shared" si="6"/>
        <v/>
      </c>
      <c r="E99" s="49"/>
      <c r="F99" s="86" t="str">
        <f t="shared" si="7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8"/>
        <v/>
      </c>
      <c r="M99" s="40" t="str">
        <f t="shared" si="9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5"/>
        <v/>
      </c>
      <c r="D100" s="38" t="str">
        <f t="shared" si="6"/>
        <v/>
      </c>
      <c r="E100" s="49"/>
      <c r="F100" s="86" t="str">
        <f t="shared" si="7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8"/>
        <v/>
      </c>
      <c r="M100" s="40" t="str">
        <f t="shared" si="9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5"/>
        <v/>
      </c>
      <c r="D101" s="38" t="str">
        <f t="shared" si="6"/>
        <v/>
      </c>
      <c r="E101" s="49"/>
      <c r="F101" s="86" t="str">
        <f t="shared" si="7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8"/>
        <v/>
      </c>
      <c r="M101" s="40" t="str">
        <f t="shared" si="9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5"/>
        <v/>
      </c>
      <c r="D102" s="38" t="str">
        <f t="shared" si="6"/>
        <v/>
      </c>
      <c r="E102" s="49"/>
      <c r="F102" s="86" t="str">
        <f t="shared" si="7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8"/>
        <v/>
      </c>
      <c r="M102" s="40" t="str">
        <f t="shared" si="9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5"/>
        <v/>
      </c>
      <c r="D103" s="38" t="str">
        <f t="shared" si="6"/>
        <v/>
      </c>
      <c r="E103" s="49"/>
      <c r="F103" s="86" t="str">
        <f t="shared" si="7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8"/>
        <v/>
      </c>
      <c r="M103" s="40" t="str">
        <f t="shared" si="9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5"/>
        <v/>
      </c>
      <c r="D104" s="38" t="str">
        <f t="shared" si="6"/>
        <v/>
      </c>
      <c r="E104" s="49"/>
      <c r="F104" s="86" t="str">
        <f t="shared" si="7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8"/>
        <v/>
      </c>
      <c r="M104" s="40" t="str">
        <f t="shared" si="9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5"/>
        <v/>
      </c>
      <c r="D105" s="38" t="str">
        <f t="shared" si="6"/>
        <v/>
      </c>
      <c r="E105" s="49"/>
      <c r="F105" s="86" t="str">
        <f t="shared" si="7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8"/>
        <v/>
      </c>
      <c r="M105" s="40" t="str">
        <f t="shared" si="9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5"/>
        <v/>
      </c>
      <c r="D106" s="38" t="str">
        <f t="shared" si="6"/>
        <v/>
      </c>
      <c r="E106" s="49"/>
      <c r="F106" s="86" t="str">
        <f t="shared" si="7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8"/>
        <v/>
      </c>
      <c r="M106" s="40" t="str">
        <f t="shared" si="9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5"/>
        <v/>
      </c>
      <c r="D107" s="38" t="str">
        <f t="shared" si="6"/>
        <v/>
      </c>
      <c r="E107" s="49"/>
      <c r="F107" s="86" t="str">
        <f t="shared" si="7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8"/>
        <v/>
      </c>
      <c r="M107" s="40" t="str">
        <f t="shared" si="9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5"/>
        <v/>
      </c>
      <c r="D108" s="38" t="str">
        <f t="shared" si="6"/>
        <v/>
      </c>
      <c r="E108" s="49"/>
      <c r="F108" s="86" t="str">
        <f t="shared" si="7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8"/>
        <v/>
      </c>
      <c r="M108" s="40" t="str">
        <f t="shared" si="9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5"/>
        <v/>
      </c>
      <c r="D109" s="38" t="str">
        <f t="shared" si="6"/>
        <v/>
      </c>
      <c r="E109" s="49"/>
      <c r="F109" s="86" t="str">
        <f t="shared" si="7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8"/>
        <v/>
      </c>
      <c r="M109" s="40" t="str">
        <f t="shared" si="9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5"/>
        <v/>
      </c>
      <c r="D110" s="38" t="str">
        <f t="shared" si="6"/>
        <v/>
      </c>
      <c r="E110" s="49"/>
      <c r="F110" s="86" t="str">
        <f t="shared" si="7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8"/>
        <v/>
      </c>
      <c r="M110" s="40" t="str">
        <f t="shared" si="9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5"/>
        <v/>
      </c>
      <c r="D111" s="38" t="str">
        <f t="shared" si="6"/>
        <v/>
      </c>
      <c r="E111" s="49"/>
      <c r="F111" s="86" t="str">
        <f t="shared" si="7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8"/>
        <v/>
      </c>
      <c r="M111" s="40" t="str">
        <f t="shared" si="9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5"/>
        <v/>
      </c>
      <c r="D112" s="38" t="str">
        <f t="shared" si="6"/>
        <v/>
      </c>
      <c r="E112" s="49"/>
      <c r="F112" s="86" t="str">
        <f t="shared" si="7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8"/>
        <v/>
      </c>
      <c r="M112" s="40" t="str">
        <f t="shared" si="9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5"/>
        <v/>
      </c>
      <c r="D113" s="38" t="str">
        <f t="shared" si="6"/>
        <v/>
      </c>
      <c r="E113" s="49"/>
      <c r="F113" s="86" t="str">
        <f t="shared" si="7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8"/>
        <v/>
      </c>
      <c r="M113" s="40" t="str">
        <f t="shared" si="9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5"/>
        <v/>
      </c>
      <c r="D114" s="38" t="str">
        <f t="shared" si="6"/>
        <v/>
      </c>
      <c r="E114" s="49"/>
      <c r="F114" s="86" t="str">
        <f t="shared" si="7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8"/>
        <v/>
      </c>
      <c r="M114" s="40" t="str">
        <f t="shared" si="9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5"/>
        <v/>
      </c>
      <c r="D115" s="38" t="str">
        <f t="shared" si="6"/>
        <v/>
      </c>
      <c r="E115" s="49"/>
      <c r="F115" s="86" t="str">
        <f t="shared" si="7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8"/>
        <v/>
      </c>
      <c r="M115" s="40" t="str">
        <f t="shared" si="9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5"/>
        <v/>
      </c>
      <c r="D116" s="38" t="str">
        <f t="shared" si="6"/>
        <v/>
      </c>
      <c r="E116" s="49"/>
      <c r="F116" s="86" t="str">
        <f t="shared" si="7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8"/>
        <v/>
      </c>
      <c r="M116" s="40" t="str">
        <f t="shared" si="9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5"/>
        <v/>
      </c>
      <c r="D117" s="38" t="str">
        <f t="shared" si="6"/>
        <v/>
      </c>
      <c r="E117" s="49"/>
      <c r="F117" s="86" t="str">
        <f t="shared" si="7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8"/>
        <v/>
      </c>
      <c r="M117" s="40" t="str">
        <f t="shared" si="9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5"/>
        <v/>
      </c>
      <c r="D118" s="38" t="str">
        <f t="shared" si="6"/>
        <v/>
      </c>
      <c r="E118" s="49"/>
      <c r="F118" s="86" t="str">
        <f t="shared" si="7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8"/>
        <v/>
      </c>
      <c r="M118" s="40" t="str">
        <f t="shared" si="9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5"/>
        <v/>
      </c>
      <c r="D119" s="38" t="str">
        <f t="shared" si="6"/>
        <v/>
      </c>
      <c r="E119" s="49"/>
      <c r="F119" s="86" t="str">
        <f t="shared" si="7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8"/>
        <v/>
      </c>
      <c r="M119" s="40" t="str">
        <f t="shared" si="9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5"/>
        <v/>
      </c>
      <c r="D120" s="38" t="str">
        <f t="shared" si="6"/>
        <v/>
      </c>
      <c r="E120" s="49"/>
      <c r="F120" s="86" t="str">
        <f t="shared" si="7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8"/>
        <v/>
      </c>
      <c r="M120" s="40" t="str">
        <f t="shared" si="9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5"/>
        <v/>
      </c>
      <c r="D121" s="38" t="str">
        <f t="shared" si="6"/>
        <v/>
      </c>
      <c r="E121" s="49"/>
      <c r="F121" s="86" t="str">
        <f t="shared" si="7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8"/>
        <v/>
      </c>
      <c r="M121" s="40" t="str">
        <f t="shared" si="9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5"/>
        <v/>
      </c>
      <c r="D122" s="38" t="str">
        <f t="shared" si="6"/>
        <v/>
      </c>
      <c r="E122" s="49"/>
      <c r="F122" s="86" t="str">
        <f t="shared" si="7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8"/>
        <v/>
      </c>
      <c r="M122" s="40" t="str">
        <f t="shared" si="9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5"/>
        <v/>
      </c>
      <c r="D123" s="38" t="str">
        <f t="shared" si="6"/>
        <v/>
      </c>
      <c r="E123" s="49"/>
      <c r="F123" s="86" t="str">
        <f t="shared" si="7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8"/>
        <v/>
      </c>
      <c r="M123" s="40" t="str">
        <f t="shared" si="9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5"/>
        <v/>
      </c>
      <c r="D124" s="38" t="str">
        <f t="shared" si="6"/>
        <v/>
      </c>
      <c r="E124" s="49"/>
      <c r="F124" s="86" t="str">
        <f t="shared" si="7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8"/>
        <v/>
      </c>
      <c r="M124" s="40" t="str">
        <f t="shared" si="9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5"/>
        <v/>
      </c>
      <c r="D125" s="38" t="str">
        <f t="shared" si="6"/>
        <v/>
      </c>
      <c r="E125" s="49"/>
      <c r="F125" s="86" t="str">
        <f t="shared" si="7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8"/>
        <v/>
      </c>
      <c r="M125" s="40" t="str">
        <f t="shared" si="9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5"/>
        <v/>
      </c>
      <c r="D126" s="38" t="str">
        <f t="shared" si="6"/>
        <v/>
      </c>
      <c r="E126" s="49"/>
      <c r="F126" s="86" t="str">
        <f t="shared" si="7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8"/>
        <v/>
      </c>
      <c r="M126" s="40" t="str">
        <f t="shared" si="9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5"/>
        <v/>
      </c>
      <c r="D127" s="38" t="str">
        <f t="shared" si="6"/>
        <v/>
      </c>
      <c r="E127" s="49"/>
      <c r="F127" s="86" t="str">
        <f t="shared" si="7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8"/>
        <v/>
      </c>
      <c r="M127" s="40" t="str">
        <f t="shared" si="9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5"/>
        <v/>
      </c>
      <c r="D128" s="38" t="str">
        <f t="shared" si="6"/>
        <v/>
      </c>
      <c r="E128" s="49"/>
      <c r="F128" s="86" t="str">
        <f t="shared" si="7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8"/>
        <v/>
      </c>
      <c r="M128" s="40" t="str">
        <f t="shared" si="9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5"/>
        <v/>
      </c>
      <c r="D129" s="38" t="str">
        <f t="shared" si="6"/>
        <v/>
      </c>
      <c r="E129" s="49"/>
      <c r="F129" s="86" t="str">
        <f t="shared" si="7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8"/>
        <v/>
      </c>
      <c r="M129" s="40" t="str">
        <f t="shared" si="9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5"/>
        <v/>
      </c>
      <c r="D130" s="38" t="str">
        <f t="shared" si="6"/>
        <v/>
      </c>
      <c r="E130" s="49"/>
      <c r="F130" s="86" t="str">
        <f t="shared" si="7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8"/>
        <v/>
      </c>
      <c r="M130" s="40" t="str">
        <f t="shared" si="9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0">IFERROR(VLOOKUP(E131,$R$6:$U$113,3,FALSE),"")</f>
        <v/>
      </c>
      <c r="D131" s="38" t="str">
        <f t="shared" ref="D131:D194" si="11">IFERROR(VLOOKUP(E131,$R$6:$U$113,4,FALSE),"")</f>
        <v/>
      </c>
      <c r="E131" s="49"/>
      <c r="F131" s="86" t="str">
        <f t="shared" ref="F131:F194" si="12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8"/>
        <v/>
      </c>
      <c r="M131" s="40" t="str">
        <f t="shared" si="9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0"/>
        <v/>
      </c>
      <c r="D132" s="38" t="str">
        <f t="shared" si="11"/>
        <v/>
      </c>
      <c r="E132" s="49"/>
      <c r="F132" s="86" t="str">
        <f t="shared" si="12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3">LEFT(E132,2)</f>
        <v/>
      </c>
      <c r="M132" s="40" t="str">
        <f t="shared" ref="M132:M195" si="14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0"/>
        <v/>
      </c>
      <c r="D133" s="38" t="str">
        <f t="shared" si="11"/>
        <v/>
      </c>
      <c r="E133" s="49"/>
      <c r="F133" s="86" t="str">
        <f t="shared" si="12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3"/>
        <v/>
      </c>
      <c r="M133" s="40" t="str">
        <f t="shared" si="14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0"/>
        <v/>
      </c>
      <c r="D134" s="38" t="str">
        <f t="shared" si="11"/>
        <v/>
      </c>
      <c r="E134" s="49"/>
      <c r="F134" s="86" t="str">
        <f t="shared" si="12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3"/>
        <v/>
      </c>
      <c r="M134" s="40" t="str">
        <f t="shared" si="14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0"/>
        <v/>
      </c>
      <c r="D135" s="38" t="str">
        <f t="shared" si="11"/>
        <v/>
      </c>
      <c r="E135" s="49"/>
      <c r="F135" s="86" t="str">
        <f t="shared" si="12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3"/>
        <v/>
      </c>
      <c r="M135" s="40" t="str">
        <f t="shared" si="14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0"/>
        <v/>
      </c>
      <c r="D136" s="38" t="str">
        <f t="shared" si="11"/>
        <v/>
      </c>
      <c r="E136" s="49"/>
      <c r="F136" s="86" t="str">
        <f t="shared" si="12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3"/>
        <v/>
      </c>
      <c r="M136" s="40" t="str">
        <f t="shared" si="14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0"/>
        <v/>
      </c>
      <c r="D137" s="38" t="str">
        <f t="shared" si="11"/>
        <v/>
      </c>
      <c r="E137" s="49"/>
      <c r="F137" s="86" t="str">
        <f t="shared" si="12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3"/>
        <v/>
      </c>
      <c r="M137" s="40" t="str">
        <f t="shared" si="14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0"/>
        <v/>
      </c>
      <c r="D138" s="38" t="str">
        <f t="shared" si="11"/>
        <v/>
      </c>
      <c r="E138" s="49"/>
      <c r="F138" s="86" t="str">
        <f t="shared" si="12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3"/>
        <v/>
      </c>
      <c r="M138" s="40" t="str">
        <f t="shared" si="14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0"/>
        <v/>
      </c>
      <c r="D139" s="38" t="str">
        <f t="shared" si="11"/>
        <v/>
      </c>
      <c r="E139" s="49"/>
      <c r="F139" s="86" t="str">
        <f t="shared" si="12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3"/>
        <v/>
      </c>
      <c r="M139" s="40" t="str">
        <f t="shared" si="14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0"/>
        <v/>
      </c>
      <c r="D140" s="38" t="str">
        <f t="shared" si="11"/>
        <v/>
      </c>
      <c r="E140" s="49"/>
      <c r="F140" s="86" t="str">
        <f t="shared" si="12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3"/>
        <v/>
      </c>
      <c r="M140" s="40" t="str">
        <f t="shared" si="14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0"/>
        <v/>
      </c>
      <c r="D141" s="38" t="str">
        <f t="shared" si="11"/>
        <v/>
      </c>
      <c r="E141" s="49"/>
      <c r="F141" s="86" t="str">
        <f t="shared" si="12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3"/>
        <v/>
      </c>
      <c r="M141" s="40" t="str">
        <f t="shared" si="14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0"/>
        <v/>
      </c>
      <c r="D142" s="38" t="str">
        <f t="shared" si="11"/>
        <v/>
      </c>
      <c r="E142" s="49"/>
      <c r="F142" s="86" t="str">
        <f t="shared" si="12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3"/>
        <v/>
      </c>
      <c r="M142" s="40" t="str">
        <f t="shared" si="14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0"/>
        <v/>
      </c>
      <c r="D143" s="38" t="str">
        <f t="shared" si="11"/>
        <v/>
      </c>
      <c r="E143" s="49"/>
      <c r="F143" s="86" t="str">
        <f t="shared" si="12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3"/>
        <v/>
      </c>
      <c r="M143" s="40" t="str">
        <f t="shared" si="14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0"/>
        <v/>
      </c>
      <c r="D144" s="38" t="str">
        <f t="shared" si="11"/>
        <v/>
      </c>
      <c r="E144" s="49"/>
      <c r="F144" s="86" t="str">
        <f t="shared" si="12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3"/>
        <v/>
      </c>
      <c r="M144" s="40" t="str">
        <f t="shared" si="14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0"/>
        <v/>
      </c>
      <c r="D145" s="38" t="str">
        <f t="shared" si="11"/>
        <v/>
      </c>
      <c r="E145" s="49"/>
      <c r="F145" s="86" t="str">
        <f t="shared" si="12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3"/>
        <v/>
      </c>
      <c r="M145" s="40" t="str">
        <f t="shared" si="14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0"/>
        <v/>
      </c>
      <c r="D146" s="38" t="str">
        <f t="shared" si="11"/>
        <v/>
      </c>
      <c r="E146" s="49"/>
      <c r="F146" s="86" t="str">
        <f t="shared" si="12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3"/>
        <v/>
      </c>
      <c r="M146" s="40" t="str">
        <f t="shared" si="14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0"/>
        <v/>
      </c>
      <c r="D147" s="38" t="str">
        <f t="shared" si="11"/>
        <v/>
      </c>
      <c r="E147" s="49"/>
      <c r="F147" s="86" t="str">
        <f t="shared" si="12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3"/>
        <v/>
      </c>
      <c r="M147" s="40" t="str">
        <f t="shared" si="14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0"/>
        <v/>
      </c>
      <c r="D148" s="38" t="str">
        <f t="shared" si="11"/>
        <v/>
      </c>
      <c r="E148" s="49"/>
      <c r="F148" s="86" t="str">
        <f t="shared" si="12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3"/>
        <v/>
      </c>
      <c r="M148" s="40" t="str">
        <f t="shared" si="14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0"/>
        <v/>
      </c>
      <c r="D149" s="38" t="str">
        <f t="shared" si="11"/>
        <v/>
      </c>
      <c r="E149" s="49"/>
      <c r="F149" s="86" t="str">
        <f t="shared" si="12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3"/>
        <v/>
      </c>
      <c r="M149" s="40" t="str">
        <f t="shared" si="14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0"/>
        <v/>
      </c>
      <c r="D150" s="38" t="str">
        <f t="shared" si="11"/>
        <v/>
      </c>
      <c r="E150" s="49"/>
      <c r="F150" s="86" t="str">
        <f t="shared" si="12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3"/>
        <v/>
      </c>
      <c r="M150" s="40" t="str">
        <f t="shared" si="14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0"/>
        <v/>
      </c>
      <c r="D151" s="38" t="str">
        <f t="shared" si="11"/>
        <v/>
      </c>
      <c r="E151" s="49"/>
      <c r="F151" s="86" t="str">
        <f t="shared" si="12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3"/>
        <v/>
      </c>
      <c r="M151" s="40" t="str">
        <f t="shared" si="14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0"/>
        <v/>
      </c>
      <c r="D152" s="38" t="str">
        <f t="shared" si="11"/>
        <v/>
      </c>
      <c r="E152" s="49"/>
      <c r="F152" s="86" t="str">
        <f t="shared" si="12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3"/>
        <v/>
      </c>
      <c r="M152" s="40" t="str">
        <f t="shared" si="14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0"/>
        <v/>
      </c>
      <c r="D153" s="38" t="str">
        <f t="shared" si="11"/>
        <v/>
      </c>
      <c r="E153" s="49"/>
      <c r="F153" s="86" t="str">
        <f t="shared" si="12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3"/>
        <v/>
      </c>
      <c r="M153" s="40" t="str">
        <f t="shared" si="14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0"/>
        <v/>
      </c>
      <c r="D154" s="38" t="str">
        <f t="shared" si="11"/>
        <v/>
      </c>
      <c r="E154" s="49"/>
      <c r="F154" s="86" t="str">
        <f t="shared" si="12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3"/>
        <v/>
      </c>
      <c r="M154" s="40" t="str">
        <f t="shared" si="14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0"/>
        <v/>
      </c>
      <c r="D155" s="38" t="str">
        <f t="shared" si="11"/>
        <v/>
      </c>
      <c r="E155" s="49"/>
      <c r="F155" s="86" t="str">
        <f t="shared" si="12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3"/>
        <v/>
      </c>
      <c r="M155" s="40" t="str">
        <f t="shared" si="14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0"/>
        <v/>
      </c>
      <c r="D156" s="38" t="str">
        <f t="shared" si="11"/>
        <v/>
      </c>
      <c r="E156" s="49"/>
      <c r="F156" s="86" t="str">
        <f t="shared" si="12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3"/>
        <v/>
      </c>
      <c r="M156" s="40" t="str">
        <f t="shared" si="14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0"/>
        <v/>
      </c>
      <c r="D157" s="38" t="str">
        <f t="shared" si="11"/>
        <v/>
      </c>
      <c r="E157" s="49"/>
      <c r="F157" s="86" t="str">
        <f t="shared" si="12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3"/>
        <v/>
      </c>
      <c r="M157" s="40" t="str">
        <f t="shared" si="14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0"/>
        <v/>
      </c>
      <c r="D158" s="38" t="str">
        <f t="shared" si="11"/>
        <v/>
      </c>
      <c r="E158" s="49"/>
      <c r="F158" s="86" t="str">
        <f t="shared" si="12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3"/>
        <v/>
      </c>
      <c r="M158" s="40" t="str">
        <f t="shared" si="14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0"/>
        <v/>
      </c>
      <c r="D159" s="38" t="str">
        <f t="shared" si="11"/>
        <v/>
      </c>
      <c r="E159" s="49"/>
      <c r="F159" s="86" t="str">
        <f t="shared" si="12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3"/>
        <v/>
      </c>
      <c r="M159" s="40" t="str">
        <f t="shared" si="14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0"/>
        <v/>
      </c>
      <c r="D160" s="38" t="str">
        <f t="shared" si="11"/>
        <v/>
      </c>
      <c r="E160" s="49"/>
      <c r="F160" s="86" t="str">
        <f t="shared" si="12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3"/>
        <v/>
      </c>
      <c r="M160" s="40" t="str">
        <f t="shared" si="14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0"/>
        <v/>
      </c>
      <c r="D161" s="38" t="str">
        <f t="shared" si="11"/>
        <v/>
      </c>
      <c r="E161" s="49"/>
      <c r="F161" s="86" t="str">
        <f t="shared" si="12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3"/>
        <v/>
      </c>
      <c r="M161" s="40" t="str">
        <f t="shared" si="14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0"/>
        <v/>
      </c>
      <c r="D162" s="38" t="str">
        <f t="shared" si="11"/>
        <v/>
      </c>
      <c r="E162" s="49"/>
      <c r="F162" s="86" t="str">
        <f t="shared" si="12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3"/>
        <v/>
      </c>
      <c r="M162" s="40" t="str">
        <f t="shared" si="14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0"/>
        <v/>
      </c>
      <c r="D163" s="38" t="str">
        <f t="shared" si="11"/>
        <v/>
      </c>
      <c r="E163" s="49"/>
      <c r="F163" s="86" t="str">
        <f t="shared" si="12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3"/>
        <v/>
      </c>
      <c r="M163" s="40" t="str">
        <f t="shared" si="14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0"/>
        <v/>
      </c>
      <c r="D164" s="38" t="str">
        <f t="shared" si="11"/>
        <v/>
      </c>
      <c r="E164" s="49"/>
      <c r="F164" s="86" t="str">
        <f t="shared" si="12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3"/>
        <v/>
      </c>
      <c r="M164" s="40" t="str">
        <f t="shared" si="14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0"/>
        <v/>
      </c>
      <c r="D165" s="38" t="str">
        <f t="shared" si="11"/>
        <v/>
      </c>
      <c r="E165" s="49"/>
      <c r="F165" s="86" t="str">
        <f t="shared" si="12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3"/>
        <v/>
      </c>
      <c r="M165" s="40" t="str">
        <f t="shared" si="14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0"/>
        <v/>
      </c>
      <c r="D166" s="38" t="str">
        <f t="shared" si="11"/>
        <v/>
      </c>
      <c r="E166" s="49"/>
      <c r="F166" s="86" t="str">
        <f t="shared" si="12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3"/>
        <v/>
      </c>
      <c r="M166" s="40" t="str">
        <f t="shared" si="14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0"/>
        <v/>
      </c>
      <c r="D167" s="38" t="str">
        <f t="shared" si="11"/>
        <v/>
      </c>
      <c r="E167" s="49"/>
      <c r="F167" s="86" t="str">
        <f t="shared" si="12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3"/>
        <v/>
      </c>
      <c r="M167" s="40" t="str">
        <f t="shared" si="14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0"/>
        <v/>
      </c>
      <c r="D168" s="38" t="str">
        <f t="shared" si="11"/>
        <v/>
      </c>
      <c r="E168" s="49"/>
      <c r="F168" s="86" t="str">
        <f t="shared" si="12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3"/>
        <v/>
      </c>
      <c r="M168" s="40" t="str">
        <f t="shared" si="14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0"/>
        <v/>
      </c>
      <c r="D169" s="38" t="str">
        <f t="shared" si="11"/>
        <v/>
      </c>
      <c r="E169" s="49"/>
      <c r="F169" s="86" t="str">
        <f t="shared" si="12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3"/>
        <v/>
      </c>
      <c r="M169" s="40" t="str">
        <f t="shared" si="14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0"/>
        <v/>
      </c>
      <c r="D170" s="38" t="str">
        <f t="shared" si="11"/>
        <v/>
      </c>
      <c r="E170" s="49"/>
      <c r="F170" s="86" t="str">
        <f t="shared" si="12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3"/>
        <v/>
      </c>
      <c r="M170" s="40" t="str">
        <f t="shared" si="14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0"/>
        <v/>
      </c>
      <c r="D171" s="38" t="str">
        <f t="shared" si="11"/>
        <v/>
      </c>
      <c r="E171" s="49"/>
      <c r="F171" s="86" t="str">
        <f t="shared" si="12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3"/>
        <v/>
      </c>
      <c r="M171" s="40" t="str">
        <f t="shared" si="14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0"/>
        <v/>
      </c>
      <c r="D172" s="38" t="str">
        <f t="shared" si="11"/>
        <v/>
      </c>
      <c r="E172" s="49"/>
      <c r="F172" s="86" t="str">
        <f t="shared" si="12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3"/>
        <v/>
      </c>
      <c r="M172" s="40" t="str">
        <f t="shared" si="14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0"/>
        <v/>
      </c>
      <c r="D173" s="38" t="str">
        <f t="shared" si="11"/>
        <v/>
      </c>
      <c r="E173" s="49"/>
      <c r="F173" s="86" t="str">
        <f t="shared" si="12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3"/>
        <v/>
      </c>
      <c r="M173" s="40" t="str">
        <f t="shared" si="14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0"/>
        <v/>
      </c>
      <c r="D174" s="38" t="str">
        <f t="shared" si="11"/>
        <v/>
      </c>
      <c r="E174" s="49"/>
      <c r="F174" s="86" t="str">
        <f t="shared" si="12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3"/>
        <v/>
      </c>
      <c r="M174" s="40" t="str">
        <f t="shared" si="14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0"/>
        <v/>
      </c>
      <c r="D175" s="38" t="str">
        <f t="shared" si="11"/>
        <v/>
      </c>
      <c r="E175" s="49"/>
      <c r="F175" s="86" t="str">
        <f t="shared" si="12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3"/>
        <v/>
      </c>
      <c r="M175" s="40" t="str">
        <f t="shared" si="14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0"/>
        <v/>
      </c>
      <c r="D176" s="38" t="str">
        <f t="shared" si="11"/>
        <v/>
      </c>
      <c r="E176" s="49"/>
      <c r="F176" s="86" t="str">
        <f t="shared" si="12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3"/>
        <v/>
      </c>
      <c r="M176" s="40" t="str">
        <f t="shared" si="14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0"/>
        <v/>
      </c>
      <c r="D177" s="38" t="str">
        <f t="shared" si="11"/>
        <v/>
      </c>
      <c r="E177" s="49"/>
      <c r="F177" s="86" t="str">
        <f t="shared" si="12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3"/>
        <v/>
      </c>
      <c r="M177" s="40" t="str">
        <f t="shared" si="14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0"/>
        <v/>
      </c>
      <c r="D178" s="38" t="str">
        <f t="shared" si="11"/>
        <v/>
      </c>
      <c r="E178" s="49"/>
      <c r="F178" s="86" t="str">
        <f t="shared" si="12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3"/>
        <v/>
      </c>
      <c r="M178" s="40" t="str">
        <f t="shared" si="14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0"/>
        <v/>
      </c>
      <c r="D179" s="38" t="str">
        <f t="shared" si="11"/>
        <v/>
      </c>
      <c r="E179" s="49"/>
      <c r="F179" s="86" t="str">
        <f t="shared" si="12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3"/>
        <v/>
      </c>
      <c r="M179" s="40" t="str">
        <f t="shared" si="14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0"/>
        <v/>
      </c>
      <c r="D180" s="38" t="str">
        <f t="shared" si="11"/>
        <v/>
      </c>
      <c r="E180" s="49"/>
      <c r="F180" s="86" t="str">
        <f t="shared" si="12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3"/>
        <v/>
      </c>
      <c r="M180" s="40" t="str">
        <f t="shared" si="14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0"/>
        <v/>
      </c>
      <c r="D181" s="38" t="str">
        <f t="shared" si="11"/>
        <v/>
      </c>
      <c r="E181" s="49"/>
      <c r="F181" s="86" t="str">
        <f t="shared" si="12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3"/>
        <v/>
      </c>
      <c r="M181" s="40" t="str">
        <f t="shared" si="14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0"/>
        <v/>
      </c>
      <c r="D182" s="38" t="str">
        <f t="shared" si="11"/>
        <v/>
      </c>
      <c r="E182" s="49"/>
      <c r="F182" s="86" t="str">
        <f t="shared" si="12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3"/>
        <v/>
      </c>
      <c r="M182" s="40" t="str">
        <f t="shared" si="14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0"/>
        <v/>
      </c>
      <c r="D183" s="38" t="str">
        <f t="shared" si="11"/>
        <v/>
      </c>
      <c r="E183" s="49"/>
      <c r="F183" s="86" t="str">
        <f t="shared" si="12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3"/>
        <v/>
      </c>
      <c r="M183" s="40" t="str">
        <f t="shared" si="14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0"/>
        <v/>
      </c>
      <c r="D184" s="38" t="str">
        <f t="shared" si="11"/>
        <v/>
      </c>
      <c r="E184" s="49"/>
      <c r="F184" s="86" t="str">
        <f t="shared" si="12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3"/>
        <v/>
      </c>
      <c r="M184" s="40" t="str">
        <f t="shared" si="14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0"/>
        <v/>
      </c>
      <c r="D185" s="38" t="str">
        <f t="shared" si="11"/>
        <v/>
      </c>
      <c r="E185" s="49"/>
      <c r="F185" s="86" t="str">
        <f t="shared" si="12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3"/>
        <v/>
      </c>
      <c r="M185" s="40" t="str">
        <f t="shared" si="14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0"/>
        <v/>
      </c>
      <c r="D186" s="38" t="str">
        <f t="shared" si="11"/>
        <v/>
      </c>
      <c r="E186" s="49"/>
      <c r="F186" s="86" t="str">
        <f t="shared" si="12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3"/>
        <v/>
      </c>
      <c r="M186" s="40" t="str">
        <f t="shared" si="14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0"/>
        <v/>
      </c>
      <c r="D187" s="38" t="str">
        <f t="shared" si="11"/>
        <v/>
      </c>
      <c r="E187" s="49"/>
      <c r="F187" s="86" t="str">
        <f t="shared" si="12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3"/>
        <v/>
      </c>
      <c r="M187" s="40" t="str">
        <f t="shared" si="14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0"/>
        <v/>
      </c>
      <c r="D188" s="38" t="str">
        <f t="shared" si="11"/>
        <v/>
      </c>
      <c r="E188" s="49"/>
      <c r="F188" s="86" t="str">
        <f t="shared" si="12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3"/>
        <v/>
      </c>
      <c r="M188" s="40" t="str">
        <f t="shared" si="14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0"/>
        <v/>
      </c>
      <c r="D189" s="38" t="str">
        <f t="shared" si="11"/>
        <v/>
      </c>
      <c r="E189" s="49"/>
      <c r="F189" s="86" t="str">
        <f t="shared" si="12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3"/>
        <v/>
      </c>
      <c r="M189" s="40" t="str">
        <f t="shared" si="14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0"/>
        <v/>
      </c>
      <c r="D190" s="38" t="str">
        <f t="shared" si="11"/>
        <v/>
      </c>
      <c r="E190" s="49"/>
      <c r="F190" s="86" t="str">
        <f t="shared" si="12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3"/>
        <v/>
      </c>
      <c r="M190" s="40" t="str">
        <f t="shared" si="14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0"/>
        <v/>
      </c>
      <c r="D191" s="38" t="str">
        <f t="shared" si="11"/>
        <v/>
      </c>
      <c r="E191" s="49"/>
      <c r="F191" s="86" t="str">
        <f t="shared" si="12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3"/>
        <v/>
      </c>
      <c r="M191" s="40" t="str">
        <f t="shared" si="14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0"/>
        <v/>
      </c>
      <c r="D192" s="38" t="str">
        <f t="shared" si="11"/>
        <v/>
      </c>
      <c r="E192" s="49"/>
      <c r="F192" s="86" t="str">
        <f t="shared" si="12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3"/>
        <v/>
      </c>
      <c r="M192" s="40" t="str">
        <f t="shared" si="14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0"/>
        <v/>
      </c>
      <c r="D193" s="38" t="str">
        <f t="shared" si="11"/>
        <v/>
      </c>
      <c r="E193" s="49"/>
      <c r="F193" s="86" t="str">
        <f t="shared" si="12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3"/>
        <v/>
      </c>
      <c r="M193" s="40" t="str">
        <f t="shared" si="14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0"/>
        <v/>
      </c>
      <c r="D194" s="38" t="str">
        <f t="shared" si="11"/>
        <v/>
      </c>
      <c r="E194" s="49"/>
      <c r="F194" s="86" t="str">
        <f t="shared" si="12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3"/>
        <v/>
      </c>
      <c r="M194" s="40" t="str">
        <f t="shared" si="14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5">IFERROR(VLOOKUP(E195,$R$6:$U$113,3,FALSE),"")</f>
        <v/>
      </c>
      <c r="D195" s="38" t="str">
        <f t="shared" ref="D195:D258" si="16">IFERROR(VLOOKUP(E195,$R$6:$U$113,4,FALSE),"")</f>
        <v/>
      </c>
      <c r="E195" s="49"/>
      <c r="F195" s="86" t="str">
        <f t="shared" ref="F195:F258" si="17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3"/>
        <v/>
      </c>
      <c r="M195" s="40" t="str">
        <f t="shared" si="14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5"/>
        <v/>
      </c>
      <c r="D196" s="38" t="str">
        <f t="shared" si="16"/>
        <v/>
      </c>
      <c r="E196" s="49"/>
      <c r="F196" s="86" t="str">
        <f t="shared" si="17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18">LEFT(E196,2)</f>
        <v/>
      </c>
      <c r="M196" s="40" t="str">
        <f t="shared" ref="M196:M259" si="19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5"/>
        <v/>
      </c>
      <c r="D197" s="38" t="str">
        <f t="shared" si="16"/>
        <v/>
      </c>
      <c r="E197" s="49"/>
      <c r="F197" s="86" t="str">
        <f t="shared" si="17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18"/>
        <v/>
      </c>
      <c r="M197" s="40" t="str">
        <f t="shared" si="19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5"/>
        <v/>
      </c>
      <c r="D198" s="38" t="str">
        <f t="shared" si="16"/>
        <v/>
      </c>
      <c r="E198" s="49"/>
      <c r="F198" s="86" t="str">
        <f t="shared" si="17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18"/>
        <v/>
      </c>
      <c r="M198" s="40" t="str">
        <f t="shared" si="19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5"/>
        <v/>
      </c>
      <c r="D199" s="38" t="str">
        <f t="shared" si="16"/>
        <v/>
      </c>
      <c r="E199" s="49"/>
      <c r="F199" s="86" t="str">
        <f t="shared" si="17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18"/>
        <v/>
      </c>
      <c r="M199" s="40" t="str">
        <f t="shared" si="19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5"/>
        <v/>
      </c>
      <c r="D200" s="38" t="str">
        <f t="shared" si="16"/>
        <v/>
      </c>
      <c r="E200" s="49"/>
      <c r="F200" s="86" t="str">
        <f t="shared" si="17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18"/>
        <v/>
      </c>
      <c r="M200" s="40" t="str">
        <f t="shared" si="19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5"/>
        <v/>
      </c>
      <c r="D201" s="38" t="str">
        <f t="shared" si="16"/>
        <v/>
      </c>
      <c r="E201" s="49"/>
      <c r="F201" s="86" t="str">
        <f t="shared" si="17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18"/>
        <v/>
      </c>
      <c r="M201" s="40" t="str">
        <f t="shared" si="19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5"/>
        <v/>
      </c>
      <c r="D202" s="38" t="str">
        <f t="shared" si="16"/>
        <v/>
      </c>
      <c r="E202" s="49"/>
      <c r="F202" s="86" t="str">
        <f t="shared" si="17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18"/>
        <v/>
      </c>
      <c r="M202" s="40" t="str">
        <f t="shared" si="19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5"/>
        <v/>
      </c>
      <c r="D203" s="38" t="str">
        <f t="shared" si="16"/>
        <v/>
      </c>
      <c r="E203" s="49"/>
      <c r="F203" s="86" t="str">
        <f t="shared" si="17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18"/>
        <v/>
      </c>
      <c r="M203" s="40" t="str">
        <f t="shared" si="19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5"/>
        <v/>
      </c>
      <c r="D204" s="38" t="str">
        <f t="shared" si="16"/>
        <v/>
      </c>
      <c r="E204" s="49"/>
      <c r="F204" s="86" t="str">
        <f t="shared" si="17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18"/>
        <v/>
      </c>
      <c r="M204" s="40" t="str">
        <f t="shared" si="19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5"/>
        <v/>
      </c>
      <c r="D205" s="38" t="str">
        <f t="shared" si="16"/>
        <v/>
      </c>
      <c r="E205" s="49"/>
      <c r="F205" s="86" t="str">
        <f t="shared" si="17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18"/>
        <v/>
      </c>
      <c r="M205" s="40" t="str">
        <f t="shared" si="19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5"/>
        <v/>
      </c>
      <c r="D206" s="38" t="str">
        <f t="shared" si="16"/>
        <v/>
      </c>
      <c r="E206" s="49"/>
      <c r="F206" s="86" t="str">
        <f t="shared" si="17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18"/>
        <v/>
      </c>
      <c r="M206" s="40" t="str">
        <f t="shared" si="19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5"/>
        <v/>
      </c>
      <c r="D207" s="38" t="str">
        <f t="shared" si="16"/>
        <v/>
      </c>
      <c r="E207" s="49"/>
      <c r="F207" s="86" t="str">
        <f t="shared" si="17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18"/>
        <v/>
      </c>
      <c r="M207" s="40" t="str">
        <f t="shared" si="19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5"/>
        <v/>
      </c>
      <c r="D208" s="38" t="str">
        <f t="shared" si="16"/>
        <v/>
      </c>
      <c r="E208" s="49"/>
      <c r="F208" s="86" t="str">
        <f t="shared" si="17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18"/>
        <v/>
      </c>
      <c r="M208" s="40" t="str">
        <f t="shared" si="19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5"/>
        <v/>
      </c>
      <c r="D209" s="38" t="str">
        <f t="shared" si="16"/>
        <v/>
      </c>
      <c r="E209" s="49"/>
      <c r="F209" s="86" t="str">
        <f t="shared" si="17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18"/>
        <v/>
      </c>
      <c r="M209" s="40" t="str">
        <f t="shared" si="19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5"/>
        <v/>
      </c>
      <c r="D210" s="38" t="str">
        <f t="shared" si="16"/>
        <v/>
      </c>
      <c r="E210" s="49"/>
      <c r="F210" s="86" t="str">
        <f t="shared" si="17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18"/>
        <v/>
      </c>
      <c r="M210" s="40" t="str">
        <f t="shared" si="19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5"/>
        <v/>
      </c>
      <c r="D211" s="38" t="str">
        <f t="shared" si="16"/>
        <v/>
      </c>
      <c r="E211" s="49"/>
      <c r="F211" s="86" t="str">
        <f t="shared" si="17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18"/>
        <v/>
      </c>
      <c r="M211" s="40" t="str">
        <f t="shared" si="19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5"/>
        <v/>
      </c>
      <c r="D212" s="38" t="str">
        <f t="shared" si="16"/>
        <v/>
      </c>
      <c r="E212" s="49"/>
      <c r="F212" s="86" t="str">
        <f t="shared" si="17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18"/>
        <v/>
      </c>
      <c r="M212" s="40" t="str">
        <f t="shared" si="19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5"/>
        <v/>
      </c>
      <c r="D213" s="38" t="str">
        <f t="shared" si="16"/>
        <v/>
      </c>
      <c r="E213" s="49"/>
      <c r="F213" s="86" t="str">
        <f t="shared" si="17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18"/>
        <v/>
      </c>
      <c r="M213" s="40" t="str">
        <f t="shared" si="19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5"/>
        <v/>
      </c>
      <c r="D214" s="38" t="str">
        <f t="shared" si="16"/>
        <v/>
      </c>
      <c r="E214" s="49"/>
      <c r="F214" s="86" t="str">
        <f t="shared" si="17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18"/>
        <v/>
      </c>
      <c r="M214" s="40" t="str">
        <f t="shared" si="19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5"/>
        <v/>
      </c>
      <c r="D215" s="38" t="str">
        <f t="shared" si="16"/>
        <v/>
      </c>
      <c r="E215" s="49"/>
      <c r="F215" s="86" t="str">
        <f t="shared" si="17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18"/>
        <v/>
      </c>
      <c r="M215" s="40" t="str">
        <f t="shared" si="19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5"/>
        <v/>
      </c>
      <c r="D216" s="38" t="str">
        <f t="shared" si="16"/>
        <v/>
      </c>
      <c r="E216" s="49"/>
      <c r="F216" s="86" t="str">
        <f t="shared" si="17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18"/>
        <v/>
      </c>
      <c r="M216" s="40" t="str">
        <f t="shared" si="19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5"/>
        <v/>
      </c>
      <c r="D217" s="38" t="str">
        <f t="shared" si="16"/>
        <v/>
      </c>
      <c r="E217" s="49"/>
      <c r="F217" s="86" t="str">
        <f t="shared" si="17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18"/>
        <v/>
      </c>
      <c r="M217" s="40" t="str">
        <f t="shared" si="19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5"/>
        <v/>
      </c>
      <c r="D218" s="38" t="str">
        <f t="shared" si="16"/>
        <v/>
      </c>
      <c r="E218" s="49"/>
      <c r="F218" s="86" t="str">
        <f t="shared" si="17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18"/>
        <v/>
      </c>
      <c r="M218" s="40" t="str">
        <f t="shared" si="19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5"/>
        <v/>
      </c>
      <c r="D219" s="38" t="str">
        <f t="shared" si="16"/>
        <v/>
      </c>
      <c r="E219" s="49"/>
      <c r="F219" s="86" t="str">
        <f t="shared" si="17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18"/>
        <v/>
      </c>
      <c r="M219" s="40" t="str">
        <f t="shared" si="19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5"/>
        <v/>
      </c>
      <c r="D220" s="38" t="str">
        <f t="shared" si="16"/>
        <v/>
      </c>
      <c r="E220" s="49"/>
      <c r="F220" s="86" t="str">
        <f t="shared" si="17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18"/>
        <v/>
      </c>
      <c r="M220" s="40" t="str">
        <f t="shared" si="19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5"/>
        <v/>
      </c>
      <c r="D221" s="38" t="str">
        <f t="shared" si="16"/>
        <v/>
      </c>
      <c r="E221" s="49"/>
      <c r="F221" s="86" t="str">
        <f t="shared" si="17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18"/>
        <v/>
      </c>
      <c r="M221" s="40" t="str">
        <f t="shared" si="19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5"/>
        <v/>
      </c>
      <c r="D222" s="38" t="str">
        <f t="shared" si="16"/>
        <v/>
      </c>
      <c r="E222" s="49"/>
      <c r="F222" s="86" t="str">
        <f t="shared" si="17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18"/>
        <v/>
      </c>
      <c r="M222" s="40" t="str">
        <f t="shared" si="19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5"/>
        <v/>
      </c>
      <c r="D223" s="38" t="str">
        <f t="shared" si="16"/>
        <v/>
      </c>
      <c r="E223" s="49"/>
      <c r="F223" s="86" t="str">
        <f t="shared" si="17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18"/>
        <v/>
      </c>
      <c r="M223" s="40" t="str">
        <f t="shared" si="19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5"/>
        <v/>
      </c>
      <c r="D224" s="38" t="str">
        <f t="shared" si="16"/>
        <v/>
      </c>
      <c r="E224" s="49"/>
      <c r="F224" s="86" t="str">
        <f t="shared" si="17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18"/>
        <v/>
      </c>
      <c r="M224" s="40" t="str">
        <f t="shared" si="19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5"/>
        <v/>
      </c>
      <c r="D225" s="38" t="str">
        <f t="shared" si="16"/>
        <v/>
      </c>
      <c r="E225" s="49"/>
      <c r="F225" s="86" t="str">
        <f t="shared" si="17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18"/>
        <v/>
      </c>
      <c r="M225" s="40" t="str">
        <f t="shared" si="19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5"/>
        <v/>
      </c>
      <c r="D226" s="38" t="str">
        <f t="shared" si="16"/>
        <v/>
      </c>
      <c r="E226" s="49"/>
      <c r="F226" s="86" t="str">
        <f t="shared" si="17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18"/>
        <v/>
      </c>
      <c r="M226" s="40" t="str">
        <f t="shared" si="19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5"/>
        <v/>
      </c>
      <c r="D227" s="38" t="str">
        <f t="shared" si="16"/>
        <v/>
      </c>
      <c r="E227" s="49"/>
      <c r="F227" s="86" t="str">
        <f t="shared" si="17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18"/>
        <v/>
      </c>
      <c r="M227" s="40" t="str">
        <f t="shared" si="19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5"/>
        <v/>
      </c>
      <c r="D228" s="38" t="str">
        <f t="shared" si="16"/>
        <v/>
      </c>
      <c r="E228" s="49"/>
      <c r="F228" s="86" t="str">
        <f t="shared" si="17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18"/>
        <v/>
      </c>
      <c r="M228" s="40" t="str">
        <f t="shared" si="19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5"/>
        <v/>
      </c>
      <c r="D229" s="38" t="str">
        <f t="shared" si="16"/>
        <v/>
      </c>
      <c r="E229" s="49"/>
      <c r="F229" s="86" t="str">
        <f t="shared" si="17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18"/>
        <v/>
      </c>
      <c r="M229" s="40" t="str">
        <f t="shared" si="19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5"/>
        <v/>
      </c>
      <c r="D230" s="38" t="str">
        <f t="shared" si="16"/>
        <v/>
      </c>
      <c r="E230" s="49"/>
      <c r="F230" s="86" t="str">
        <f t="shared" si="17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18"/>
        <v/>
      </c>
      <c r="M230" s="40" t="str">
        <f t="shared" si="19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5"/>
        <v/>
      </c>
      <c r="D231" s="38" t="str">
        <f t="shared" si="16"/>
        <v/>
      </c>
      <c r="E231" s="49"/>
      <c r="F231" s="86" t="str">
        <f t="shared" si="17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18"/>
        <v/>
      </c>
      <c r="M231" s="40" t="str">
        <f t="shared" si="19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5"/>
        <v/>
      </c>
      <c r="D232" s="38" t="str">
        <f t="shared" si="16"/>
        <v/>
      </c>
      <c r="E232" s="49"/>
      <c r="F232" s="86" t="str">
        <f t="shared" si="17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18"/>
        <v/>
      </c>
      <c r="M232" s="40" t="str">
        <f t="shared" si="19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5"/>
        <v/>
      </c>
      <c r="D233" s="38" t="str">
        <f t="shared" si="16"/>
        <v/>
      </c>
      <c r="E233" s="49"/>
      <c r="F233" s="86" t="str">
        <f t="shared" si="17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18"/>
        <v/>
      </c>
      <c r="M233" s="40" t="str">
        <f t="shared" si="19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5"/>
        <v/>
      </c>
      <c r="D234" s="38" t="str">
        <f t="shared" si="16"/>
        <v/>
      </c>
      <c r="E234" s="49"/>
      <c r="F234" s="86" t="str">
        <f t="shared" si="17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18"/>
        <v/>
      </c>
      <c r="M234" s="40" t="str">
        <f t="shared" si="19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5"/>
        <v/>
      </c>
      <c r="D235" s="38" t="str">
        <f t="shared" si="16"/>
        <v/>
      </c>
      <c r="E235" s="49"/>
      <c r="F235" s="86" t="str">
        <f t="shared" si="17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18"/>
        <v/>
      </c>
      <c r="M235" s="40" t="str">
        <f t="shared" si="19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5"/>
        <v/>
      </c>
      <c r="D236" s="38" t="str">
        <f t="shared" si="16"/>
        <v/>
      </c>
      <c r="E236" s="49"/>
      <c r="F236" s="86" t="str">
        <f t="shared" si="17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18"/>
        <v/>
      </c>
      <c r="M236" s="40" t="str">
        <f t="shared" si="19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5"/>
        <v/>
      </c>
      <c r="D237" s="38" t="str">
        <f t="shared" si="16"/>
        <v/>
      </c>
      <c r="E237" s="49"/>
      <c r="F237" s="86" t="str">
        <f t="shared" si="17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18"/>
        <v/>
      </c>
      <c r="M237" s="40" t="str">
        <f t="shared" si="19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5"/>
        <v/>
      </c>
      <c r="D238" s="38" t="str">
        <f t="shared" si="16"/>
        <v/>
      </c>
      <c r="E238" s="49"/>
      <c r="F238" s="86" t="str">
        <f t="shared" si="17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18"/>
        <v/>
      </c>
      <c r="M238" s="40" t="str">
        <f t="shared" si="19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5"/>
        <v/>
      </c>
      <c r="D239" s="38" t="str">
        <f t="shared" si="16"/>
        <v/>
      </c>
      <c r="E239" s="49"/>
      <c r="F239" s="86" t="str">
        <f t="shared" si="17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18"/>
        <v/>
      </c>
      <c r="M239" s="40" t="str">
        <f t="shared" si="19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5"/>
        <v/>
      </c>
      <c r="D240" s="38" t="str">
        <f t="shared" si="16"/>
        <v/>
      </c>
      <c r="E240" s="49"/>
      <c r="F240" s="86" t="str">
        <f t="shared" si="17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18"/>
        <v/>
      </c>
      <c r="M240" s="40" t="str">
        <f t="shared" si="19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5"/>
        <v/>
      </c>
      <c r="D241" s="38" t="str">
        <f t="shared" si="16"/>
        <v/>
      </c>
      <c r="E241" s="49"/>
      <c r="F241" s="86" t="str">
        <f t="shared" si="17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18"/>
        <v/>
      </c>
      <c r="M241" s="40" t="str">
        <f t="shared" si="19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5"/>
        <v/>
      </c>
      <c r="D242" s="38" t="str">
        <f t="shared" si="16"/>
        <v/>
      </c>
      <c r="E242" s="49"/>
      <c r="F242" s="86" t="str">
        <f t="shared" si="17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18"/>
        <v/>
      </c>
      <c r="M242" s="40" t="str">
        <f t="shared" si="19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5"/>
        <v/>
      </c>
      <c r="D243" s="38" t="str">
        <f t="shared" si="16"/>
        <v/>
      </c>
      <c r="E243" s="49"/>
      <c r="F243" s="86" t="str">
        <f t="shared" si="17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18"/>
        <v/>
      </c>
      <c r="M243" s="40" t="str">
        <f t="shared" si="19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5"/>
        <v/>
      </c>
      <c r="D244" s="38" t="str">
        <f t="shared" si="16"/>
        <v/>
      </c>
      <c r="E244" s="49"/>
      <c r="F244" s="86" t="str">
        <f t="shared" si="17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18"/>
        <v/>
      </c>
      <c r="M244" s="40" t="str">
        <f t="shared" si="19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5"/>
        <v/>
      </c>
      <c r="D245" s="38" t="str">
        <f t="shared" si="16"/>
        <v/>
      </c>
      <c r="E245" s="49"/>
      <c r="F245" s="86" t="str">
        <f t="shared" si="17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18"/>
        <v/>
      </c>
      <c r="M245" s="40" t="str">
        <f t="shared" si="19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5"/>
        <v/>
      </c>
      <c r="D246" s="38" t="str">
        <f t="shared" si="16"/>
        <v/>
      </c>
      <c r="E246" s="49"/>
      <c r="F246" s="86" t="str">
        <f t="shared" si="17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18"/>
        <v/>
      </c>
      <c r="M246" s="40" t="str">
        <f t="shared" si="19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5"/>
        <v/>
      </c>
      <c r="D247" s="38" t="str">
        <f t="shared" si="16"/>
        <v/>
      </c>
      <c r="E247" s="49"/>
      <c r="F247" s="86" t="str">
        <f t="shared" si="17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18"/>
        <v/>
      </c>
      <c r="M247" s="40" t="str">
        <f t="shared" si="19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5"/>
        <v/>
      </c>
      <c r="D248" s="38" t="str">
        <f t="shared" si="16"/>
        <v/>
      </c>
      <c r="E248" s="49"/>
      <c r="F248" s="86" t="str">
        <f t="shared" si="17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18"/>
        <v/>
      </c>
      <c r="M248" s="40" t="str">
        <f t="shared" si="19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5"/>
        <v/>
      </c>
      <c r="D249" s="38" t="str">
        <f t="shared" si="16"/>
        <v/>
      </c>
      <c r="E249" s="49"/>
      <c r="F249" s="86" t="str">
        <f t="shared" si="17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18"/>
        <v/>
      </c>
      <c r="M249" s="40" t="str">
        <f t="shared" si="19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5"/>
        <v/>
      </c>
      <c r="D250" s="38" t="str">
        <f t="shared" si="16"/>
        <v/>
      </c>
      <c r="E250" s="49"/>
      <c r="F250" s="86" t="str">
        <f t="shared" si="17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18"/>
        <v/>
      </c>
      <c r="M250" s="40" t="str">
        <f t="shared" si="19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5"/>
        <v/>
      </c>
      <c r="D251" s="38" t="str">
        <f t="shared" si="16"/>
        <v/>
      </c>
      <c r="E251" s="49"/>
      <c r="F251" s="86" t="str">
        <f t="shared" si="17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18"/>
        <v/>
      </c>
      <c r="M251" s="40" t="str">
        <f t="shared" si="19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5"/>
        <v/>
      </c>
      <c r="D252" s="38" t="str">
        <f t="shared" si="16"/>
        <v/>
      </c>
      <c r="E252" s="49"/>
      <c r="F252" s="86" t="str">
        <f t="shared" si="17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18"/>
        <v/>
      </c>
      <c r="M252" s="40" t="str">
        <f t="shared" si="19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5"/>
        <v/>
      </c>
      <c r="D253" s="38" t="str">
        <f t="shared" si="16"/>
        <v/>
      </c>
      <c r="E253" s="49"/>
      <c r="F253" s="86" t="str">
        <f t="shared" si="17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18"/>
        <v/>
      </c>
      <c r="M253" s="40" t="str">
        <f t="shared" si="19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5"/>
        <v/>
      </c>
      <c r="D254" s="38" t="str">
        <f t="shared" si="16"/>
        <v/>
      </c>
      <c r="E254" s="49"/>
      <c r="F254" s="86" t="str">
        <f t="shared" si="17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18"/>
        <v/>
      </c>
      <c r="M254" s="40" t="str">
        <f t="shared" si="19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5"/>
        <v/>
      </c>
      <c r="D255" s="38" t="str">
        <f t="shared" si="16"/>
        <v/>
      </c>
      <c r="E255" s="49"/>
      <c r="F255" s="86" t="str">
        <f t="shared" si="17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18"/>
        <v/>
      </c>
      <c r="M255" s="40" t="str">
        <f t="shared" si="19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5"/>
        <v/>
      </c>
      <c r="D256" s="38" t="str">
        <f t="shared" si="16"/>
        <v/>
      </c>
      <c r="E256" s="49"/>
      <c r="F256" s="86" t="str">
        <f t="shared" si="17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18"/>
        <v/>
      </c>
      <c r="M256" s="40" t="str">
        <f t="shared" si="19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5"/>
        <v/>
      </c>
      <c r="D257" s="38" t="str">
        <f t="shared" si="16"/>
        <v/>
      </c>
      <c r="E257" s="49"/>
      <c r="F257" s="86" t="str">
        <f t="shared" si="17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18"/>
        <v/>
      </c>
      <c r="M257" s="40" t="str">
        <f t="shared" si="19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5"/>
        <v/>
      </c>
      <c r="D258" s="38" t="str">
        <f t="shared" si="16"/>
        <v/>
      </c>
      <c r="E258" s="49"/>
      <c r="F258" s="86" t="str">
        <f t="shared" si="17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18"/>
        <v/>
      </c>
      <c r="M258" s="40" t="str">
        <f t="shared" si="19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0">IFERROR(VLOOKUP(E259,$R$6:$U$113,3,FALSE),"")</f>
        <v/>
      </c>
      <c r="D259" s="38" t="str">
        <f t="shared" ref="D259:D322" si="21">IFERROR(VLOOKUP(E259,$R$6:$U$113,4,FALSE),"")</f>
        <v/>
      </c>
      <c r="E259" s="49"/>
      <c r="F259" s="86" t="str">
        <f t="shared" ref="F259:F322" si="22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18"/>
        <v/>
      </c>
      <c r="M259" s="40" t="str">
        <f t="shared" si="19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0"/>
        <v/>
      </c>
      <c r="D260" s="38" t="str">
        <f t="shared" si="21"/>
        <v/>
      </c>
      <c r="E260" s="49"/>
      <c r="F260" s="86" t="str">
        <f t="shared" si="22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3">LEFT(E260,2)</f>
        <v/>
      </c>
      <c r="M260" s="40" t="str">
        <f t="shared" ref="M260:M323" si="24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0"/>
        <v/>
      </c>
      <c r="D261" s="38" t="str">
        <f t="shared" si="21"/>
        <v/>
      </c>
      <c r="E261" s="49"/>
      <c r="F261" s="86" t="str">
        <f t="shared" si="22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3"/>
        <v/>
      </c>
      <c r="M261" s="40" t="str">
        <f t="shared" si="24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0"/>
        <v/>
      </c>
      <c r="D262" s="38" t="str">
        <f t="shared" si="21"/>
        <v/>
      </c>
      <c r="E262" s="49"/>
      <c r="F262" s="86" t="str">
        <f t="shared" si="22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3"/>
        <v/>
      </c>
      <c r="M262" s="40" t="str">
        <f t="shared" si="24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0"/>
        <v/>
      </c>
      <c r="D263" s="38" t="str">
        <f t="shared" si="21"/>
        <v/>
      </c>
      <c r="E263" s="49"/>
      <c r="F263" s="86" t="str">
        <f t="shared" si="22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3"/>
        <v/>
      </c>
      <c r="M263" s="40" t="str">
        <f t="shared" si="24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0"/>
        <v/>
      </c>
      <c r="D264" s="38" t="str">
        <f t="shared" si="21"/>
        <v/>
      </c>
      <c r="E264" s="49"/>
      <c r="F264" s="86" t="str">
        <f t="shared" si="22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3"/>
        <v/>
      </c>
      <c r="M264" s="40" t="str">
        <f t="shared" si="24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0"/>
        <v/>
      </c>
      <c r="D265" s="38" t="str">
        <f t="shared" si="21"/>
        <v/>
      </c>
      <c r="E265" s="49"/>
      <c r="F265" s="86" t="str">
        <f t="shared" si="22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3"/>
        <v/>
      </c>
      <c r="M265" s="40" t="str">
        <f t="shared" si="24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0"/>
        <v/>
      </c>
      <c r="D266" s="38" t="str">
        <f t="shared" si="21"/>
        <v/>
      </c>
      <c r="E266" s="49"/>
      <c r="F266" s="86" t="str">
        <f t="shared" si="22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3"/>
        <v/>
      </c>
      <c r="M266" s="40" t="str">
        <f t="shared" si="24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0"/>
        <v/>
      </c>
      <c r="D267" s="38" t="str">
        <f t="shared" si="21"/>
        <v/>
      </c>
      <c r="E267" s="49"/>
      <c r="F267" s="86" t="str">
        <f t="shared" si="22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3"/>
        <v/>
      </c>
      <c r="M267" s="40" t="str">
        <f t="shared" si="24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0"/>
        <v/>
      </c>
      <c r="D268" s="38" t="str">
        <f t="shared" si="21"/>
        <v/>
      </c>
      <c r="E268" s="49"/>
      <c r="F268" s="86" t="str">
        <f t="shared" si="22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3"/>
        <v/>
      </c>
      <c r="M268" s="40" t="str">
        <f t="shared" si="24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0"/>
        <v/>
      </c>
      <c r="D269" s="38" t="str">
        <f t="shared" si="21"/>
        <v/>
      </c>
      <c r="E269" s="49"/>
      <c r="F269" s="86" t="str">
        <f t="shared" si="22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3"/>
        <v/>
      </c>
      <c r="M269" s="40" t="str">
        <f t="shared" si="24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0"/>
        <v/>
      </c>
      <c r="D270" s="38" t="str">
        <f t="shared" si="21"/>
        <v/>
      </c>
      <c r="E270" s="49"/>
      <c r="F270" s="86" t="str">
        <f t="shared" si="22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3"/>
        <v/>
      </c>
      <c r="M270" s="40" t="str">
        <f t="shared" si="24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0"/>
        <v/>
      </c>
      <c r="D271" s="38" t="str">
        <f t="shared" si="21"/>
        <v/>
      </c>
      <c r="E271" s="49"/>
      <c r="F271" s="86" t="str">
        <f t="shared" si="22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3"/>
        <v/>
      </c>
      <c r="M271" s="40" t="str">
        <f t="shared" si="24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0"/>
        <v/>
      </c>
      <c r="D272" s="38" t="str">
        <f t="shared" si="21"/>
        <v/>
      </c>
      <c r="E272" s="49"/>
      <c r="F272" s="86" t="str">
        <f t="shared" si="22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3"/>
        <v/>
      </c>
      <c r="M272" s="40" t="str">
        <f t="shared" si="24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0"/>
        <v/>
      </c>
      <c r="D273" s="38" t="str">
        <f t="shared" si="21"/>
        <v/>
      </c>
      <c r="E273" s="49"/>
      <c r="F273" s="86" t="str">
        <f t="shared" si="22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3"/>
        <v/>
      </c>
      <c r="M273" s="40" t="str">
        <f t="shared" si="24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0"/>
        <v/>
      </c>
      <c r="D274" s="38" t="str">
        <f t="shared" si="21"/>
        <v/>
      </c>
      <c r="E274" s="49"/>
      <c r="F274" s="86" t="str">
        <f t="shared" si="22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3"/>
        <v/>
      </c>
      <c r="M274" s="40" t="str">
        <f t="shared" si="24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0"/>
        <v/>
      </c>
      <c r="D275" s="38" t="str">
        <f t="shared" si="21"/>
        <v/>
      </c>
      <c r="E275" s="49"/>
      <c r="F275" s="86" t="str">
        <f t="shared" si="22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3"/>
        <v/>
      </c>
      <c r="M275" s="40" t="str">
        <f t="shared" si="24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0"/>
        <v/>
      </c>
      <c r="D276" s="38" t="str">
        <f t="shared" si="21"/>
        <v/>
      </c>
      <c r="E276" s="49"/>
      <c r="F276" s="86" t="str">
        <f t="shared" si="22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3"/>
        <v/>
      </c>
      <c r="M276" s="40" t="str">
        <f t="shared" si="24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0"/>
        <v/>
      </c>
      <c r="D277" s="38" t="str">
        <f t="shared" si="21"/>
        <v/>
      </c>
      <c r="E277" s="49"/>
      <c r="F277" s="86" t="str">
        <f t="shared" si="22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3"/>
        <v/>
      </c>
      <c r="M277" s="40" t="str">
        <f t="shared" si="24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0"/>
        <v/>
      </c>
      <c r="D278" s="38" t="str">
        <f t="shared" si="21"/>
        <v/>
      </c>
      <c r="E278" s="49"/>
      <c r="F278" s="86" t="str">
        <f t="shared" si="22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3"/>
        <v/>
      </c>
      <c r="M278" s="40" t="str">
        <f t="shared" si="24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0"/>
        <v/>
      </c>
      <c r="D279" s="38" t="str">
        <f t="shared" si="21"/>
        <v/>
      </c>
      <c r="E279" s="49"/>
      <c r="F279" s="86" t="str">
        <f t="shared" si="22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3"/>
        <v/>
      </c>
      <c r="M279" s="40" t="str">
        <f t="shared" si="24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0"/>
        <v/>
      </c>
      <c r="D280" s="38" t="str">
        <f t="shared" si="21"/>
        <v/>
      </c>
      <c r="E280" s="49"/>
      <c r="F280" s="86" t="str">
        <f t="shared" si="22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3"/>
        <v/>
      </c>
      <c r="M280" s="40" t="str">
        <f t="shared" si="24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0"/>
        <v/>
      </c>
      <c r="D281" s="38" t="str">
        <f t="shared" si="21"/>
        <v/>
      </c>
      <c r="E281" s="49"/>
      <c r="F281" s="86" t="str">
        <f t="shared" si="22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3"/>
        <v/>
      </c>
      <c r="M281" s="40" t="str">
        <f t="shared" si="24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0"/>
        <v/>
      </c>
      <c r="D282" s="38" t="str">
        <f t="shared" si="21"/>
        <v/>
      </c>
      <c r="E282" s="49"/>
      <c r="F282" s="86" t="str">
        <f t="shared" si="22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3"/>
        <v/>
      </c>
      <c r="M282" s="40" t="str">
        <f t="shared" si="24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0"/>
        <v/>
      </c>
      <c r="D283" s="38" t="str">
        <f t="shared" si="21"/>
        <v/>
      </c>
      <c r="E283" s="49"/>
      <c r="F283" s="86" t="str">
        <f t="shared" si="22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3"/>
        <v/>
      </c>
      <c r="M283" s="40" t="str">
        <f t="shared" si="24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0"/>
        <v/>
      </c>
      <c r="D284" s="38" t="str">
        <f t="shared" si="21"/>
        <v/>
      </c>
      <c r="E284" s="49"/>
      <c r="F284" s="86" t="str">
        <f t="shared" si="22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3"/>
        <v/>
      </c>
      <c r="M284" s="40" t="str">
        <f t="shared" si="24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0"/>
        <v/>
      </c>
      <c r="D285" s="38" t="str">
        <f t="shared" si="21"/>
        <v/>
      </c>
      <c r="E285" s="49"/>
      <c r="F285" s="86" t="str">
        <f t="shared" si="22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3"/>
        <v/>
      </c>
      <c r="M285" s="40" t="str">
        <f t="shared" si="24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0"/>
        <v/>
      </c>
      <c r="D286" s="38" t="str">
        <f t="shared" si="21"/>
        <v/>
      </c>
      <c r="E286" s="49"/>
      <c r="F286" s="86" t="str">
        <f t="shared" si="22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3"/>
        <v/>
      </c>
      <c r="M286" s="40" t="str">
        <f t="shared" si="24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0"/>
        <v/>
      </c>
      <c r="D287" s="38" t="str">
        <f t="shared" si="21"/>
        <v/>
      </c>
      <c r="E287" s="49"/>
      <c r="F287" s="86" t="str">
        <f t="shared" si="22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3"/>
        <v/>
      </c>
      <c r="M287" s="40" t="str">
        <f t="shared" si="24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0"/>
        <v/>
      </c>
      <c r="D288" s="38" t="str">
        <f t="shared" si="21"/>
        <v/>
      </c>
      <c r="E288" s="49"/>
      <c r="F288" s="86" t="str">
        <f t="shared" si="22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3"/>
        <v/>
      </c>
      <c r="M288" s="40" t="str">
        <f t="shared" si="24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0"/>
        <v/>
      </c>
      <c r="D289" s="38" t="str">
        <f t="shared" si="21"/>
        <v/>
      </c>
      <c r="E289" s="49"/>
      <c r="F289" s="86" t="str">
        <f t="shared" si="22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3"/>
        <v/>
      </c>
      <c r="M289" s="40" t="str">
        <f t="shared" si="24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0"/>
        <v/>
      </c>
      <c r="D290" s="38" t="str">
        <f t="shared" si="21"/>
        <v/>
      </c>
      <c r="E290" s="49"/>
      <c r="F290" s="86" t="str">
        <f t="shared" si="22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3"/>
        <v/>
      </c>
      <c r="M290" s="40" t="str">
        <f t="shared" si="24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0"/>
        <v/>
      </c>
      <c r="D291" s="38" t="str">
        <f t="shared" si="21"/>
        <v/>
      </c>
      <c r="E291" s="49"/>
      <c r="F291" s="86" t="str">
        <f t="shared" si="22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3"/>
        <v/>
      </c>
      <c r="M291" s="40" t="str">
        <f t="shared" si="24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0"/>
        <v/>
      </c>
      <c r="D292" s="38" t="str">
        <f t="shared" si="21"/>
        <v/>
      </c>
      <c r="E292" s="49"/>
      <c r="F292" s="86" t="str">
        <f t="shared" si="22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3"/>
        <v/>
      </c>
      <c r="M292" s="40" t="str">
        <f t="shared" si="24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0"/>
        <v/>
      </c>
      <c r="D293" s="38" t="str">
        <f t="shared" si="21"/>
        <v/>
      </c>
      <c r="E293" s="49"/>
      <c r="F293" s="86" t="str">
        <f t="shared" si="22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3"/>
        <v/>
      </c>
      <c r="M293" s="40" t="str">
        <f t="shared" si="24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0"/>
        <v/>
      </c>
      <c r="D294" s="38" t="str">
        <f t="shared" si="21"/>
        <v/>
      </c>
      <c r="E294" s="49"/>
      <c r="F294" s="86" t="str">
        <f t="shared" si="22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3"/>
        <v/>
      </c>
      <c r="M294" s="40" t="str">
        <f t="shared" si="24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0"/>
        <v/>
      </c>
      <c r="D295" s="38" t="str">
        <f t="shared" si="21"/>
        <v/>
      </c>
      <c r="E295" s="49"/>
      <c r="F295" s="86" t="str">
        <f t="shared" si="22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3"/>
        <v/>
      </c>
      <c r="M295" s="40" t="str">
        <f t="shared" si="24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0"/>
        <v/>
      </c>
      <c r="D296" s="38" t="str">
        <f t="shared" si="21"/>
        <v/>
      </c>
      <c r="E296" s="49"/>
      <c r="F296" s="86" t="str">
        <f t="shared" si="22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3"/>
        <v/>
      </c>
      <c r="M296" s="40" t="str">
        <f t="shared" si="24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0"/>
        <v/>
      </c>
      <c r="D297" s="38" t="str">
        <f t="shared" si="21"/>
        <v/>
      </c>
      <c r="E297" s="49"/>
      <c r="F297" s="86" t="str">
        <f t="shared" si="22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3"/>
        <v/>
      </c>
      <c r="M297" s="40" t="str">
        <f t="shared" si="24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0"/>
        <v/>
      </c>
      <c r="D298" s="38" t="str">
        <f t="shared" si="21"/>
        <v/>
      </c>
      <c r="E298" s="49"/>
      <c r="F298" s="86" t="str">
        <f t="shared" si="22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3"/>
        <v/>
      </c>
      <c r="M298" s="40" t="str">
        <f t="shared" si="24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0"/>
        <v/>
      </c>
      <c r="D299" s="38" t="str">
        <f t="shared" si="21"/>
        <v/>
      </c>
      <c r="E299" s="49"/>
      <c r="F299" s="86" t="str">
        <f t="shared" si="22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3"/>
        <v/>
      </c>
      <c r="M299" s="40" t="str">
        <f t="shared" si="24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0"/>
        <v/>
      </c>
      <c r="D300" s="38" t="str">
        <f t="shared" si="21"/>
        <v/>
      </c>
      <c r="E300" s="49"/>
      <c r="F300" s="86" t="str">
        <f t="shared" si="22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3"/>
        <v/>
      </c>
      <c r="M300" s="40" t="str">
        <f t="shared" si="24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0"/>
        <v/>
      </c>
      <c r="D301" s="38" t="str">
        <f t="shared" si="21"/>
        <v/>
      </c>
      <c r="E301" s="49"/>
      <c r="F301" s="86" t="str">
        <f t="shared" si="22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3"/>
        <v/>
      </c>
      <c r="M301" s="40" t="str">
        <f t="shared" si="24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0"/>
        <v/>
      </c>
      <c r="D302" s="38" t="str">
        <f t="shared" si="21"/>
        <v/>
      </c>
      <c r="E302" s="49"/>
      <c r="F302" s="86" t="str">
        <f t="shared" si="22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3"/>
        <v/>
      </c>
      <c r="M302" s="40" t="str">
        <f t="shared" si="24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0"/>
        <v/>
      </c>
      <c r="D303" s="38" t="str">
        <f t="shared" si="21"/>
        <v/>
      </c>
      <c r="E303" s="49"/>
      <c r="F303" s="86" t="str">
        <f t="shared" si="22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3"/>
        <v/>
      </c>
      <c r="M303" s="40" t="str">
        <f t="shared" si="24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0"/>
        <v/>
      </c>
      <c r="D304" s="38" t="str">
        <f t="shared" si="21"/>
        <v/>
      </c>
      <c r="E304" s="49"/>
      <c r="F304" s="86" t="str">
        <f t="shared" si="22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3"/>
        <v/>
      </c>
      <c r="M304" s="40" t="str">
        <f t="shared" si="24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0"/>
        <v/>
      </c>
      <c r="D305" s="38" t="str">
        <f t="shared" si="21"/>
        <v/>
      </c>
      <c r="E305" s="49"/>
      <c r="F305" s="86" t="str">
        <f t="shared" si="22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3"/>
        <v/>
      </c>
      <c r="M305" s="40" t="str">
        <f t="shared" si="24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0"/>
        <v/>
      </c>
      <c r="D306" s="38" t="str">
        <f t="shared" si="21"/>
        <v/>
      </c>
      <c r="E306" s="49"/>
      <c r="F306" s="86" t="str">
        <f t="shared" si="22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3"/>
        <v/>
      </c>
      <c r="M306" s="40" t="str">
        <f t="shared" si="24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0"/>
        <v/>
      </c>
      <c r="D307" s="38" t="str">
        <f t="shared" si="21"/>
        <v/>
      </c>
      <c r="E307" s="49"/>
      <c r="F307" s="86" t="str">
        <f t="shared" si="22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3"/>
        <v/>
      </c>
      <c r="M307" s="40" t="str">
        <f t="shared" si="24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0"/>
        <v/>
      </c>
      <c r="D308" s="38" t="str">
        <f t="shared" si="21"/>
        <v/>
      </c>
      <c r="E308" s="49"/>
      <c r="F308" s="86" t="str">
        <f t="shared" si="22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3"/>
        <v/>
      </c>
      <c r="M308" s="40" t="str">
        <f t="shared" si="24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0"/>
        <v/>
      </c>
      <c r="D309" s="38" t="str">
        <f t="shared" si="21"/>
        <v/>
      </c>
      <c r="E309" s="49"/>
      <c r="F309" s="86" t="str">
        <f t="shared" si="22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3"/>
        <v/>
      </c>
      <c r="M309" s="40" t="str">
        <f t="shared" si="24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0"/>
        <v/>
      </c>
      <c r="D310" s="38" t="str">
        <f t="shared" si="21"/>
        <v/>
      </c>
      <c r="E310" s="49"/>
      <c r="F310" s="86" t="str">
        <f t="shared" si="22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3"/>
        <v/>
      </c>
      <c r="M310" s="40" t="str">
        <f t="shared" si="24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0"/>
        <v/>
      </c>
      <c r="D311" s="38" t="str">
        <f t="shared" si="21"/>
        <v/>
      </c>
      <c r="E311" s="49"/>
      <c r="F311" s="86" t="str">
        <f t="shared" si="22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3"/>
        <v/>
      </c>
      <c r="M311" s="40" t="str">
        <f t="shared" si="24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0"/>
        <v/>
      </c>
      <c r="D312" s="38" t="str">
        <f t="shared" si="21"/>
        <v/>
      </c>
      <c r="E312" s="49"/>
      <c r="F312" s="86" t="str">
        <f t="shared" si="22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3"/>
        <v/>
      </c>
      <c r="M312" s="40" t="str">
        <f t="shared" si="24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0"/>
        <v/>
      </c>
      <c r="D313" s="38" t="str">
        <f t="shared" si="21"/>
        <v/>
      </c>
      <c r="E313" s="49"/>
      <c r="F313" s="86" t="str">
        <f t="shared" si="22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3"/>
        <v/>
      </c>
      <c r="M313" s="40" t="str">
        <f t="shared" si="24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0"/>
        <v/>
      </c>
      <c r="D314" s="38" t="str">
        <f t="shared" si="21"/>
        <v/>
      </c>
      <c r="E314" s="49"/>
      <c r="F314" s="86" t="str">
        <f t="shared" si="22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3"/>
        <v/>
      </c>
      <c r="M314" s="40" t="str">
        <f t="shared" si="24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0"/>
        <v/>
      </c>
      <c r="D315" s="38" t="str">
        <f t="shared" si="21"/>
        <v/>
      </c>
      <c r="E315" s="49"/>
      <c r="F315" s="86" t="str">
        <f t="shared" si="22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3"/>
        <v/>
      </c>
      <c r="M315" s="40" t="str">
        <f t="shared" si="24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0"/>
        <v/>
      </c>
      <c r="D316" s="38" t="str">
        <f t="shared" si="21"/>
        <v/>
      </c>
      <c r="E316" s="49"/>
      <c r="F316" s="86" t="str">
        <f t="shared" si="22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3"/>
        <v/>
      </c>
      <c r="M316" s="40" t="str">
        <f t="shared" si="24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0"/>
        <v/>
      </c>
      <c r="D317" s="38" t="str">
        <f t="shared" si="21"/>
        <v/>
      </c>
      <c r="E317" s="49"/>
      <c r="F317" s="86" t="str">
        <f t="shared" si="22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3"/>
        <v/>
      </c>
      <c r="M317" s="40" t="str">
        <f t="shared" si="24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0"/>
        <v/>
      </c>
      <c r="D318" s="38" t="str">
        <f t="shared" si="21"/>
        <v/>
      </c>
      <c r="E318" s="49"/>
      <c r="F318" s="86" t="str">
        <f t="shared" si="22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3"/>
        <v/>
      </c>
      <c r="M318" s="40" t="str">
        <f t="shared" si="24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0"/>
        <v/>
      </c>
      <c r="D319" s="38" t="str">
        <f t="shared" si="21"/>
        <v/>
      </c>
      <c r="E319" s="49"/>
      <c r="F319" s="86" t="str">
        <f t="shared" si="22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3"/>
        <v/>
      </c>
      <c r="M319" s="40" t="str">
        <f t="shared" si="24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0"/>
        <v/>
      </c>
      <c r="D320" s="38" t="str">
        <f t="shared" si="21"/>
        <v/>
      </c>
      <c r="E320" s="49"/>
      <c r="F320" s="86" t="str">
        <f t="shared" si="22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3"/>
        <v/>
      </c>
      <c r="M320" s="40" t="str">
        <f t="shared" si="24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0"/>
        <v/>
      </c>
      <c r="D321" s="38" t="str">
        <f t="shared" si="21"/>
        <v/>
      </c>
      <c r="E321" s="49"/>
      <c r="F321" s="86" t="str">
        <f t="shared" si="22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3"/>
        <v/>
      </c>
      <c r="M321" s="40" t="str">
        <f t="shared" si="24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0"/>
        <v/>
      </c>
      <c r="D322" s="38" t="str">
        <f t="shared" si="21"/>
        <v/>
      </c>
      <c r="E322" s="49"/>
      <c r="F322" s="86" t="str">
        <f t="shared" si="22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3"/>
        <v/>
      </c>
      <c r="M322" s="40" t="str">
        <f t="shared" si="24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5">IFERROR(VLOOKUP(E323,$R$6:$U$113,3,FALSE),"")</f>
        <v/>
      </c>
      <c r="D323" s="38" t="str">
        <f t="shared" ref="D323:D386" si="26">IFERROR(VLOOKUP(E323,$R$6:$U$113,4,FALSE),"")</f>
        <v/>
      </c>
      <c r="E323" s="49"/>
      <c r="F323" s="86" t="str">
        <f t="shared" ref="F323:F386" si="27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3"/>
        <v/>
      </c>
      <c r="M323" s="40" t="str">
        <f t="shared" si="24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5"/>
        <v/>
      </c>
      <c r="D324" s="38" t="str">
        <f t="shared" si="26"/>
        <v/>
      </c>
      <c r="E324" s="49"/>
      <c r="F324" s="86" t="str">
        <f t="shared" si="27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28">LEFT(E324,2)</f>
        <v/>
      </c>
      <c r="M324" s="40" t="str">
        <f t="shared" ref="M324:M387" si="29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5"/>
        <v/>
      </c>
      <c r="D325" s="38" t="str">
        <f t="shared" si="26"/>
        <v/>
      </c>
      <c r="E325" s="49"/>
      <c r="F325" s="86" t="str">
        <f t="shared" si="27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28"/>
        <v/>
      </c>
      <c r="M325" s="40" t="str">
        <f t="shared" si="29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5"/>
        <v/>
      </c>
      <c r="D326" s="38" t="str">
        <f t="shared" si="26"/>
        <v/>
      </c>
      <c r="E326" s="49"/>
      <c r="F326" s="86" t="str">
        <f t="shared" si="27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28"/>
        <v/>
      </c>
      <c r="M326" s="40" t="str">
        <f t="shared" si="29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5"/>
        <v/>
      </c>
      <c r="D327" s="38" t="str">
        <f t="shared" si="26"/>
        <v/>
      </c>
      <c r="E327" s="49"/>
      <c r="F327" s="86" t="str">
        <f t="shared" si="27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28"/>
        <v/>
      </c>
      <c r="M327" s="40" t="str">
        <f t="shared" si="29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5"/>
        <v/>
      </c>
      <c r="D328" s="38" t="str">
        <f t="shared" si="26"/>
        <v/>
      </c>
      <c r="E328" s="49"/>
      <c r="F328" s="86" t="str">
        <f t="shared" si="27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28"/>
        <v/>
      </c>
      <c r="M328" s="40" t="str">
        <f t="shared" si="29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5"/>
        <v/>
      </c>
      <c r="D329" s="38" t="str">
        <f t="shared" si="26"/>
        <v/>
      </c>
      <c r="E329" s="49"/>
      <c r="F329" s="86" t="str">
        <f t="shared" si="27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28"/>
        <v/>
      </c>
      <c r="M329" s="40" t="str">
        <f t="shared" si="29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5"/>
        <v/>
      </c>
      <c r="D330" s="38" t="str">
        <f t="shared" si="26"/>
        <v/>
      </c>
      <c r="E330" s="49"/>
      <c r="F330" s="86" t="str">
        <f t="shared" si="27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28"/>
        <v/>
      </c>
      <c r="M330" s="40" t="str">
        <f t="shared" si="29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5"/>
        <v/>
      </c>
      <c r="D331" s="38" t="str">
        <f t="shared" si="26"/>
        <v/>
      </c>
      <c r="E331" s="49"/>
      <c r="F331" s="86" t="str">
        <f t="shared" si="27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28"/>
        <v/>
      </c>
      <c r="M331" s="40" t="str">
        <f t="shared" si="29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5"/>
        <v/>
      </c>
      <c r="D332" s="38" t="str">
        <f t="shared" si="26"/>
        <v/>
      </c>
      <c r="E332" s="49"/>
      <c r="F332" s="86" t="str">
        <f t="shared" si="27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28"/>
        <v/>
      </c>
      <c r="M332" s="40" t="str">
        <f t="shared" si="29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5"/>
        <v/>
      </c>
      <c r="D333" s="38" t="str">
        <f t="shared" si="26"/>
        <v/>
      </c>
      <c r="E333" s="49"/>
      <c r="F333" s="86" t="str">
        <f t="shared" si="27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28"/>
        <v/>
      </c>
      <c r="M333" s="40" t="str">
        <f t="shared" si="29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5"/>
        <v/>
      </c>
      <c r="D334" s="38" t="str">
        <f t="shared" si="26"/>
        <v/>
      </c>
      <c r="E334" s="49"/>
      <c r="F334" s="86" t="str">
        <f t="shared" si="27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28"/>
        <v/>
      </c>
      <c r="M334" s="40" t="str">
        <f t="shared" si="29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5"/>
        <v/>
      </c>
      <c r="D335" s="38" t="str">
        <f t="shared" si="26"/>
        <v/>
      </c>
      <c r="E335" s="49"/>
      <c r="F335" s="86" t="str">
        <f t="shared" si="27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28"/>
        <v/>
      </c>
      <c r="M335" s="40" t="str">
        <f t="shared" si="29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5"/>
        <v/>
      </c>
      <c r="D336" s="38" t="str">
        <f t="shared" si="26"/>
        <v/>
      </c>
      <c r="E336" s="49"/>
      <c r="F336" s="86" t="str">
        <f t="shared" si="27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28"/>
        <v/>
      </c>
      <c r="M336" s="40" t="str">
        <f t="shared" si="29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5"/>
        <v/>
      </c>
      <c r="D337" s="38" t="str">
        <f t="shared" si="26"/>
        <v/>
      </c>
      <c r="E337" s="49"/>
      <c r="F337" s="86" t="str">
        <f t="shared" si="27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28"/>
        <v/>
      </c>
      <c r="M337" s="40" t="str">
        <f t="shared" si="29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5"/>
        <v/>
      </c>
      <c r="D338" s="38" t="str">
        <f t="shared" si="26"/>
        <v/>
      </c>
      <c r="E338" s="49"/>
      <c r="F338" s="86" t="str">
        <f t="shared" si="27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28"/>
        <v/>
      </c>
      <c r="M338" s="40" t="str">
        <f t="shared" si="29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5"/>
        <v/>
      </c>
      <c r="D339" s="38" t="str">
        <f t="shared" si="26"/>
        <v/>
      </c>
      <c r="E339" s="49"/>
      <c r="F339" s="86" t="str">
        <f t="shared" si="27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28"/>
        <v/>
      </c>
      <c r="M339" s="40" t="str">
        <f t="shared" si="29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5"/>
        <v/>
      </c>
      <c r="D340" s="38" t="str">
        <f t="shared" si="26"/>
        <v/>
      </c>
      <c r="E340" s="49"/>
      <c r="F340" s="86" t="str">
        <f t="shared" si="27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28"/>
        <v/>
      </c>
      <c r="M340" s="40" t="str">
        <f t="shared" si="29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5"/>
        <v/>
      </c>
      <c r="D341" s="38" t="str">
        <f t="shared" si="26"/>
        <v/>
      </c>
      <c r="E341" s="49"/>
      <c r="F341" s="86" t="str">
        <f t="shared" si="27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28"/>
        <v/>
      </c>
      <c r="M341" s="40" t="str">
        <f t="shared" si="29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5"/>
        <v/>
      </c>
      <c r="D342" s="38" t="str">
        <f t="shared" si="26"/>
        <v/>
      </c>
      <c r="E342" s="49"/>
      <c r="F342" s="86" t="str">
        <f t="shared" si="27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28"/>
        <v/>
      </c>
      <c r="M342" s="40" t="str">
        <f t="shared" si="29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5"/>
        <v/>
      </c>
      <c r="D343" s="38" t="str">
        <f t="shared" si="26"/>
        <v/>
      </c>
      <c r="E343" s="49"/>
      <c r="F343" s="86" t="str">
        <f t="shared" si="27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28"/>
        <v/>
      </c>
      <c r="M343" s="40" t="str">
        <f t="shared" si="29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5"/>
        <v/>
      </c>
      <c r="D344" s="38" t="str">
        <f t="shared" si="26"/>
        <v/>
      </c>
      <c r="E344" s="49"/>
      <c r="F344" s="86" t="str">
        <f t="shared" si="27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28"/>
        <v/>
      </c>
      <c r="M344" s="40" t="str">
        <f t="shared" si="29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5"/>
        <v/>
      </c>
      <c r="D345" s="38" t="str">
        <f t="shared" si="26"/>
        <v/>
      </c>
      <c r="E345" s="49"/>
      <c r="F345" s="86" t="str">
        <f t="shared" si="27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28"/>
        <v/>
      </c>
      <c r="M345" s="40" t="str">
        <f t="shared" si="29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5"/>
        <v/>
      </c>
      <c r="D346" s="38" t="str">
        <f t="shared" si="26"/>
        <v/>
      </c>
      <c r="E346" s="49"/>
      <c r="F346" s="86" t="str">
        <f t="shared" si="27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28"/>
        <v/>
      </c>
      <c r="M346" s="40" t="str">
        <f t="shared" si="29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5"/>
        <v/>
      </c>
      <c r="D347" s="38" t="str">
        <f t="shared" si="26"/>
        <v/>
      </c>
      <c r="E347" s="49"/>
      <c r="F347" s="86" t="str">
        <f t="shared" si="27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28"/>
        <v/>
      </c>
      <c r="M347" s="40" t="str">
        <f t="shared" si="29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5"/>
        <v/>
      </c>
      <c r="D348" s="38" t="str">
        <f t="shared" si="26"/>
        <v/>
      </c>
      <c r="E348" s="49"/>
      <c r="F348" s="86" t="str">
        <f t="shared" si="27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28"/>
        <v/>
      </c>
      <c r="M348" s="40" t="str">
        <f t="shared" si="29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5"/>
        <v/>
      </c>
      <c r="D349" s="38" t="str">
        <f t="shared" si="26"/>
        <v/>
      </c>
      <c r="E349" s="49"/>
      <c r="F349" s="86" t="str">
        <f t="shared" si="27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28"/>
        <v/>
      </c>
      <c r="M349" s="40" t="str">
        <f t="shared" si="29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5"/>
        <v/>
      </c>
      <c r="D350" s="38" t="str">
        <f t="shared" si="26"/>
        <v/>
      </c>
      <c r="E350" s="49"/>
      <c r="F350" s="86" t="str">
        <f t="shared" si="27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28"/>
        <v/>
      </c>
      <c r="M350" s="40" t="str">
        <f t="shared" si="29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5"/>
        <v/>
      </c>
      <c r="D351" s="38" t="str">
        <f t="shared" si="26"/>
        <v/>
      </c>
      <c r="E351" s="49"/>
      <c r="F351" s="86" t="str">
        <f t="shared" si="27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28"/>
        <v/>
      </c>
      <c r="M351" s="40" t="str">
        <f t="shared" si="29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5"/>
        <v/>
      </c>
      <c r="D352" s="38" t="str">
        <f t="shared" si="26"/>
        <v/>
      </c>
      <c r="E352" s="49"/>
      <c r="F352" s="86" t="str">
        <f t="shared" si="27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28"/>
        <v/>
      </c>
      <c r="M352" s="40" t="str">
        <f t="shared" si="29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5"/>
        <v/>
      </c>
      <c r="D353" s="38" t="str">
        <f t="shared" si="26"/>
        <v/>
      </c>
      <c r="E353" s="49"/>
      <c r="F353" s="86" t="str">
        <f t="shared" si="27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28"/>
        <v/>
      </c>
      <c r="M353" s="40" t="str">
        <f t="shared" si="29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5"/>
        <v/>
      </c>
      <c r="D354" s="38" t="str">
        <f t="shared" si="26"/>
        <v/>
      </c>
      <c r="E354" s="49"/>
      <c r="F354" s="86" t="str">
        <f t="shared" si="27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28"/>
        <v/>
      </c>
      <c r="M354" s="40" t="str">
        <f t="shared" si="29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5"/>
        <v/>
      </c>
      <c r="D355" s="38" t="str">
        <f t="shared" si="26"/>
        <v/>
      </c>
      <c r="E355" s="49"/>
      <c r="F355" s="86" t="str">
        <f t="shared" si="27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28"/>
        <v/>
      </c>
      <c r="M355" s="40" t="str">
        <f t="shared" si="29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5"/>
        <v/>
      </c>
      <c r="D356" s="38" t="str">
        <f t="shared" si="26"/>
        <v/>
      </c>
      <c r="E356" s="49"/>
      <c r="F356" s="86" t="str">
        <f t="shared" si="27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28"/>
        <v/>
      </c>
      <c r="M356" s="40" t="str">
        <f t="shared" si="29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5"/>
        <v/>
      </c>
      <c r="D357" s="38" t="str">
        <f t="shared" si="26"/>
        <v/>
      </c>
      <c r="E357" s="49"/>
      <c r="F357" s="86" t="str">
        <f t="shared" si="27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28"/>
        <v/>
      </c>
      <c r="M357" s="40" t="str">
        <f t="shared" si="29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5"/>
        <v/>
      </c>
      <c r="D358" s="38" t="str">
        <f t="shared" si="26"/>
        <v/>
      </c>
      <c r="E358" s="49"/>
      <c r="F358" s="86" t="str">
        <f t="shared" si="27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28"/>
        <v/>
      </c>
      <c r="M358" s="40" t="str">
        <f t="shared" si="29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5"/>
        <v/>
      </c>
      <c r="D359" s="38" t="str">
        <f t="shared" si="26"/>
        <v/>
      </c>
      <c r="E359" s="49"/>
      <c r="F359" s="86" t="str">
        <f t="shared" si="27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28"/>
        <v/>
      </c>
      <c r="M359" s="40" t="str">
        <f t="shared" si="29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5"/>
        <v/>
      </c>
      <c r="D360" s="38" t="str">
        <f t="shared" si="26"/>
        <v/>
      </c>
      <c r="E360" s="49"/>
      <c r="F360" s="86" t="str">
        <f t="shared" si="27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28"/>
        <v/>
      </c>
      <c r="M360" s="40" t="str">
        <f t="shared" si="29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5"/>
        <v/>
      </c>
      <c r="D361" s="38" t="str">
        <f t="shared" si="26"/>
        <v/>
      </c>
      <c r="E361" s="49"/>
      <c r="F361" s="86" t="str">
        <f t="shared" si="27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28"/>
        <v/>
      </c>
      <c r="M361" s="40" t="str">
        <f t="shared" si="29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5"/>
        <v/>
      </c>
      <c r="D362" s="38" t="str">
        <f t="shared" si="26"/>
        <v/>
      </c>
      <c r="E362" s="49"/>
      <c r="F362" s="86" t="str">
        <f t="shared" si="27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28"/>
        <v/>
      </c>
      <c r="M362" s="40" t="str">
        <f t="shared" si="29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5"/>
        <v/>
      </c>
      <c r="D363" s="38" t="str">
        <f t="shared" si="26"/>
        <v/>
      </c>
      <c r="E363" s="49"/>
      <c r="F363" s="86" t="str">
        <f t="shared" si="27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28"/>
        <v/>
      </c>
      <c r="M363" s="40" t="str">
        <f t="shared" si="29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5"/>
        <v/>
      </c>
      <c r="D364" s="38" t="str">
        <f t="shared" si="26"/>
        <v/>
      </c>
      <c r="E364" s="49"/>
      <c r="F364" s="86" t="str">
        <f t="shared" si="27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28"/>
        <v/>
      </c>
      <c r="M364" s="40" t="str">
        <f t="shared" si="29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5"/>
        <v/>
      </c>
      <c r="D365" s="38" t="str">
        <f t="shared" si="26"/>
        <v/>
      </c>
      <c r="E365" s="49"/>
      <c r="F365" s="86" t="str">
        <f t="shared" si="27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28"/>
        <v/>
      </c>
      <c r="M365" s="40" t="str">
        <f t="shared" si="29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5"/>
        <v/>
      </c>
      <c r="D366" s="38" t="str">
        <f t="shared" si="26"/>
        <v/>
      </c>
      <c r="E366" s="49"/>
      <c r="F366" s="86" t="str">
        <f t="shared" si="27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28"/>
        <v/>
      </c>
      <c r="M366" s="40" t="str">
        <f t="shared" si="29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5"/>
        <v/>
      </c>
      <c r="D367" s="38" t="str">
        <f t="shared" si="26"/>
        <v/>
      </c>
      <c r="E367" s="49"/>
      <c r="F367" s="86" t="str">
        <f t="shared" si="27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28"/>
        <v/>
      </c>
      <c r="M367" s="40" t="str">
        <f t="shared" si="29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5"/>
        <v/>
      </c>
      <c r="D368" s="38" t="str">
        <f t="shared" si="26"/>
        <v/>
      </c>
      <c r="E368" s="49"/>
      <c r="F368" s="86" t="str">
        <f t="shared" si="27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28"/>
        <v/>
      </c>
      <c r="M368" s="40" t="str">
        <f t="shared" si="29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5"/>
        <v/>
      </c>
      <c r="D369" s="38" t="str">
        <f t="shared" si="26"/>
        <v/>
      </c>
      <c r="E369" s="49"/>
      <c r="F369" s="86" t="str">
        <f t="shared" si="27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28"/>
        <v/>
      </c>
      <c r="M369" s="40" t="str">
        <f t="shared" si="29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5"/>
        <v/>
      </c>
      <c r="D370" s="38" t="str">
        <f t="shared" si="26"/>
        <v/>
      </c>
      <c r="E370" s="49"/>
      <c r="F370" s="86" t="str">
        <f t="shared" si="27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28"/>
        <v/>
      </c>
      <c r="M370" s="40" t="str">
        <f t="shared" si="29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5"/>
        <v/>
      </c>
      <c r="D371" s="38" t="str">
        <f t="shared" si="26"/>
        <v/>
      </c>
      <c r="E371" s="49"/>
      <c r="F371" s="86" t="str">
        <f t="shared" si="27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28"/>
        <v/>
      </c>
      <c r="M371" s="40" t="str">
        <f t="shared" si="29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5"/>
        <v/>
      </c>
      <c r="D372" s="38" t="str">
        <f t="shared" si="26"/>
        <v/>
      </c>
      <c r="E372" s="49"/>
      <c r="F372" s="86" t="str">
        <f t="shared" si="27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28"/>
        <v/>
      </c>
      <c r="M372" s="40" t="str">
        <f t="shared" si="29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5"/>
        <v/>
      </c>
      <c r="D373" s="38" t="str">
        <f t="shared" si="26"/>
        <v/>
      </c>
      <c r="E373" s="49"/>
      <c r="F373" s="86" t="str">
        <f t="shared" si="27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28"/>
        <v/>
      </c>
      <c r="M373" s="40" t="str">
        <f t="shared" si="29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5"/>
        <v/>
      </c>
      <c r="D374" s="38" t="str">
        <f t="shared" si="26"/>
        <v/>
      </c>
      <c r="E374" s="49"/>
      <c r="F374" s="86" t="str">
        <f t="shared" si="27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28"/>
        <v/>
      </c>
      <c r="M374" s="40" t="str">
        <f t="shared" si="29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5"/>
        <v/>
      </c>
      <c r="D375" s="38" t="str">
        <f t="shared" si="26"/>
        <v/>
      </c>
      <c r="E375" s="49"/>
      <c r="F375" s="86" t="str">
        <f t="shared" si="27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28"/>
        <v/>
      </c>
      <c r="M375" s="40" t="str">
        <f t="shared" si="29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5"/>
        <v/>
      </c>
      <c r="D376" s="38" t="str">
        <f t="shared" si="26"/>
        <v/>
      </c>
      <c r="E376" s="49"/>
      <c r="F376" s="86" t="str">
        <f t="shared" si="27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28"/>
        <v/>
      </c>
      <c r="M376" s="40" t="str">
        <f t="shared" si="29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5"/>
        <v/>
      </c>
      <c r="D377" s="38" t="str">
        <f t="shared" si="26"/>
        <v/>
      </c>
      <c r="E377" s="49"/>
      <c r="F377" s="86" t="str">
        <f t="shared" si="27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28"/>
        <v/>
      </c>
      <c r="M377" s="40" t="str">
        <f t="shared" si="29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5"/>
        <v/>
      </c>
      <c r="D378" s="38" t="str">
        <f t="shared" si="26"/>
        <v/>
      </c>
      <c r="E378" s="49"/>
      <c r="F378" s="86" t="str">
        <f t="shared" si="27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28"/>
        <v/>
      </c>
      <c r="M378" s="40" t="str">
        <f t="shared" si="29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5"/>
        <v/>
      </c>
      <c r="D379" s="38" t="str">
        <f t="shared" si="26"/>
        <v/>
      </c>
      <c r="E379" s="49"/>
      <c r="F379" s="86" t="str">
        <f t="shared" si="27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28"/>
        <v/>
      </c>
      <c r="M379" s="40" t="str">
        <f t="shared" si="29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5"/>
        <v/>
      </c>
      <c r="D380" s="38" t="str">
        <f t="shared" si="26"/>
        <v/>
      </c>
      <c r="E380" s="49"/>
      <c r="F380" s="86" t="str">
        <f t="shared" si="27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28"/>
        <v/>
      </c>
      <c r="M380" s="40" t="str">
        <f t="shared" si="29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5"/>
        <v/>
      </c>
      <c r="D381" s="38" t="str">
        <f t="shared" si="26"/>
        <v/>
      </c>
      <c r="E381" s="49"/>
      <c r="F381" s="86" t="str">
        <f t="shared" si="27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28"/>
        <v/>
      </c>
      <c r="M381" s="40" t="str">
        <f t="shared" si="29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5"/>
        <v/>
      </c>
      <c r="D382" s="38" t="str">
        <f t="shared" si="26"/>
        <v/>
      </c>
      <c r="E382" s="49"/>
      <c r="F382" s="86" t="str">
        <f t="shared" si="27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28"/>
        <v/>
      </c>
      <c r="M382" s="40" t="str">
        <f t="shared" si="29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5"/>
        <v/>
      </c>
      <c r="D383" s="38" t="str">
        <f t="shared" si="26"/>
        <v/>
      </c>
      <c r="E383" s="49"/>
      <c r="F383" s="86" t="str">
        <f t="shared" si="27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28"/>
        <v/>
      </c>
      <c r="M383" s="40" t="str">
        <f t="shared" si="29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5"/>
        <v/>
      </c>
      <c r="D384" s="38" t="str">
        <f t="shared" si="26"/>
        <v/>
      </c>
      <c r="E384" s="49"/>
      <c r="F384" s="86" t="str">
        <f t="shared" si="27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28"/>
        <v/>
      </c>
      <c r="M384" s="40" t="str">
        <f t="shared" si="29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5"/>
        <v/>
      </c>
      <c r="D385" s="38" t="str">
        <f t="shared" si="26"/>
        <v/>
      </c>
      <c r="E385" s="49"/>
      <c r="F385" s="86" t="str">
        <f t="shared" si="27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28"/>
        <v/>
      </c>
      <c r="M385" s="40" t="str">
        <f t="shared" si="29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5"/>
        <v/>
      </c>
      <c r="D386" s="38" t="str">
        <f t="shared" si="26"/>
        <v/>
      </c>
      <c r="E386" s="49"/>
      <c r="F386" s="86" t="str">
        <f t="shared" si="27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28"/>
        <v/>
      </c>
      <c r="M386" s="40" t="str">
        <f t="shared" si="29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0">IFERROR(VLOOKUP(E387,$R$6:$U$113,3,FALSE),"")</f>
        <v/>
      </c>
      <c r="D387" s="38" t="str">
        <f t="shared" ref="D387:D450" si="31">IFERROR(VLOOKUP(E387,$R$6:$U$113,4,FALSE),"")</f>
        <v/>
      </c>
      <c r="E387" s="49"/>
      <c r="F387" s="86" t="str">
        <f t="shared" ref="F387:F450" si="32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28"/>
        <v/>
      </c>
      <c r="M387" s="40" t="str">
        <f t="shared" si="29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0"/>
        <v/>
      </c>
      <c r="D388" s="38" t="str">
        <f t="shared" si="31"/>
        <v/>
      </c>
      <c r="E388" s="49"/>
      <c r="F388" s="86" t="str">
        <f t="shared" si="32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3">LEFT(E388,2)</f>
        <v/>
      </c>
      <c r="M388" s="40" t="str">
        <f t="shared" ref="M388:M451" si="34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0"/>
        <v/>
      </c>
      <c r="D389" s="38" t="str">
        <f t="shared" si="31"/>
        <v/>
      </c>
      <c r="E389" s="49"/>
      <c r="F389" s="86" t="str">
        <f t="shared" si="32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3"/>
        <v/>
      </c>
      <c r="M389" s="40" t="str">
        <f t="shared" si="34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0"/>
        <v/>
      </c>
      <c r="D390" s="38" t="str">
        <f t="shared" si="31"/>
        <v/>
      </c>
      <c r="E390" s="49"/>
      <c r="F390" s="86" t="str">
        <f t="shared" si="32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3"/>
        <v/>
      </c>
      <c r="M390" s="40" t="str">
        <f t="shared" si="34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0"/>
        <v/>
      </c>
      <c r="D391" s="38" t="str">
        <f t="shared" si="31"/>
        <v/>
      </c>
      <c r="E391" s="49"/>
      <c r="F391" s="86" t="str">
        <f t="shared" si="32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3"/>
        <v/>
      </c>
      <c r="M391" s="40" t="str">
        <f t="shared" si="34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0"/>
        <v/>
      </c>
      <c r="D392" s="38" t="str">
        <f t="shared" si="31"/>
        <v/>
      </c>
      <c r="E392" s="49"/>
      <c r="F392" s="86" t="str">
        <f t="shared" si="32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3"/>
        <v/>
      </c>
      <c r="M392" s="40" t="str">
        <f t="shared" si="34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0"/>
        <v/>
      </c>
      <c r="D393" s="38" t="str">
        <f t="shared" si="31"/>
        <v/>
      </c>
      <c r="E393" s="49"/>
      <c r="F393" s="86" t="str">
        <f t="shared" si="32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3"/>
        <v/>
      </c>
      <c r="M393" s="40" t="str">
        <f t="shared" si="34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0"/>
        <v/>
      </c>
      <c r="D394" s="38" t="str">
        <f t="shared" si="31"/>
        <v/>
      </c>
      <c r="E394" s="49"/>
      <c r="F394" s="86" t="str">
        <f t="shared" si="32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3"/>
        <v/>
      </c>
      <c r="M394" s="40" t="str">
        <f t="shared" si="34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0"/>
        <v/>
      </c>
      <c r="D395" s="38" t="str">
        <f t="shared" si="31"/>
        <v/>
      </c>
      <c r="E395" s="49"/>
      <c r="F395" s="86" t="str">
        <f t="shared" si="32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3"/>
        <v/>
      </c>
      <c r="M395" s="40" t="str">
        <f t="shared" si="34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0"/>
        <v/>
      </c>
      <c r="D396" s="38" t="str">
        <f t="shared" si="31"/>
        <v/>
      </c>
      <c r="E396" s="49"/>
      <c r="F396" s="86" t="str">
        <f t="shared" si="32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3"/>
        <v/>
      </c>
      <c r="M396" s="40" t="str">
        <f t="shared" si="34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0"/>
        <v/>
      </c>
      <c r="D397" s="38" t="str">
        <f t="shared" si="31"/>
        <v/>
      </c>
      <c r="E397" s="49"/>
      <c r="F397" s="86" t="str">
        <f t="shared" si="32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3"/>
        <v/>
      </c>
      <c r="M397" s="40" t="str">
        <f t="shared" si="34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0"/>
        <v/>
      </c>
      <c r="D398" s="38" t="str">
        <f t="shared" si="31"/>
        <v/>
      </c>
      <c r="E398" s="49"/>
      <c r="F398" s="86" t="str">
        <f t="shared" si="32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3"/>
        <v/>
      </c>
      <c r="M398" s="40" t="str">
        <f t="shared" si="34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0"/>
        <v/>
      </c>
      <c r="D399" s="38" t="str">
        <f t="shared" si="31"/>
        <v/>
      </c>
      <c r="E399" s="49"/>
      <c r="F399" s="86" t="str">
        <f t="shared" si="32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3"/>
        <v/>
      </c>
      <c r="M399" s="40" t="str">
        <f t="shared" si="34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0"/>
        <v/>
      </c>
      <c r="D400" s="38" t="str">
        <f t="shared" si="31"/>
        <v/>
      </c>
      <c r="E400" s="49"/>
      <c r="F400" s="86" t="str">
        <f t="shared" si="32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3"/>
        <v/>
      </c>
      <c r="M400" s="40" t="str">
        <f t="shared" si="34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0"/>
        <v/>
      </c>
      <c r="D401" s="38" t="str">
        <f t="shared" si="31"/>
        <v/>
      </c>
      <c r="E401" s="49"/>
      <c r="F401" s="86" t="str">
        <f t="shared" si="32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3"/>
        <v/>
      </c>
      <c r="M401" s="40" t="str">
        <f t="shared" si="34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0"/>
        <v/>
      </c>
      <c r="D402" s="38" t="str">
        <f t="shared" si="31"/>
        <v/>
      </c>
      <c r="E402" s="49"/>
      <c r="F402" s="86" t="str">
        <f t="shared" si="32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3"/>
        <v/>
      </c>
      <c r="M402" s="40" t="str">
        <f t="shared" si="34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0"/>
        <v/>
      </c>
      <c r="D403" s="38" t="str">
        <f t="shared" si="31"/>
        <v/>
      </c>
      <c r="E403" s="49"/>
      <c r="F403" s="86" t="str">
        <f t="shared" si="32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3"/>
        <v/>
      </c>
      <c r="M403" s="40" t="str">
        <f t="shared" si="34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0"/>
        <v/>
      </c>
      <c r="D404" s="38" t="str">
        <f t="shared" si="31"/>
        <v/>
      </c>
      <c r="E404" s="49"/>
      <c r="F404" s="86" t="str">
        <f t="shared" si="32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3"/>
        <v/>
      </c>
      <c r="M404" s="40" t="str">
        <f t="shared" si="34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0"/>
        <v/>
      </c>
      <c r="D405" s="38" t="str">
        <f t="shared" si="31"/>
        <v/>
      </c>
      <c r="E405" s="49"/>
      <c r="F405" s="86" t="str">
        <f t="shared" si="32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3"/>
        <v/>
      </c>
      <c r="M405" s="40" t="str">
        <f t="shared" si="34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0"/>
        <v/>
      </c>
      <c r="D406" s="38" t="str">
        <f t="shared" si="31"/>
        <v/>
      </c>
      <c r="E406" s="49"/>
      <c r="F406" s="86" t="str">
        <f t="shared" si="32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3"/>
        <v/>
      </c>
      <c r="M406" s="40" t="str">
        <f t="shared" si="34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0"/>
        <v/>
      </c>
      <c r="D407" s="38" t="str">
        <f t="shared" si="31"/>
        <v/>
      </c>
      <c r="E407" s="49"/>
      <c r="F407" s="86" t="str">
        <f t="shared" si="32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3"/>
        <v/>
      </c>
      <c r="M407" s="40" t="str">
        <f t="shared" si="34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0"/>
        <v/>
      </c>
      <c r="D408" s="38" t="str">
        <f t="shared" si="31"/>
        <v/>
      </c>
      <c r="E408" s="49"/>
      <c r="F408" s="86" t="str">
        <f t="shared" si="32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3"/>
        <v/>
      </c>
      <c r="M408" s="40" t="str">
        <f t="shared" si="34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0"/>
        <v/>
      </c>
      <c r="D409" s="38" t="str">
        <f t="shared" si="31"/>
        <v/>
      </c>
      <c r="E409" s="49"/>
      <c r="F409" s="86" t="str">
        <f t="shared" si="32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3"/>
        <v/>
      </c>
      <c r="M409" s="40" t="str">
        <f t="shared" si="34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0"/>
        <v/>
      </c>
      <c r="D410" s="38" t="str">
        <f t="shared" si="31"/>
        <v/>
      </c>
      <c r="E410" s="49"/>
      <c r="F410" s="86" t="str">
        <f t="shared" si="32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3"/>
        <v/>
      </c>
      <c r="M410" s="40" t="str">
        <f t="shared" si="34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0"/>
        <v/>
      </c>
      <c r="D411" s="38" t="str">
        <f t="shared" si="31"/>
        <v/>
      </c>
      <c r="E411" s="49"/>
      <c r="F411" s="86" t="str">
        <f t="shared" si="32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3"/>
        <v/>
      </c>
      <c r="M411" s="40" t="str">
        <f t="shared" si="34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0"/>
        <v/>
      </c>
      <c r="D412" s="38" t="str">
        <f t="shared" si="31"/>
        <v/>
      </c>
      <c r="E412" s="49"/>
      <c r="F412" s="86" t="str">
        <f t="shared" si="32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3"/>
        <v/>
      </c>
      <c r="M412" s="40" t="str">
        <f t="shared" si="34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0"/>
        <v/>
      </c>
      <c r="D413" s="38" t="str">
        <f t="shared" si="31"/>
        <v/>
      </c>
      <c r="E413" s="49"/>
      <c r="F413" s="86" t="str">
        <f t="shared" si="32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3"/>
        <v/>
      </c>
      <c r="M413" s="40" t="str">
        <f t="shared" si="34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0"/>
        <v/>
      </c>
      <c r="D414" s="38" t="str">
        <f t="shared" si="31"/>
        <v/>
      </c>
      <c r="E414" s="49"/>
      <c r="F414" s="86" t="str">
        <f t="shared" si="32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3"/>
        <v/>
      </c>
      <c r="M414" s="40" t="str">
        <f t="shared" si="34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0"/>
        <v/>
      </c>
      <c r="D415" s="38" t="str">
        <f t="shared" si="31"/>
        <v/>
      </c>
      <c r="E415" s="49"/>
      <c r="F415" s="86" t="str">
        <f t="shared" si="32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3"/>
        <v/>
      </c>
      <c r="M415" s="40" t="str">
        <f t="shared" si="34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0"/>
        <v/>
      </c>
      <c r="D416" s="38" t="str">
        <f t="shared" si="31"/>
        <v/>
      </c>
      <c r="E416" s="49"/>
      <c r="F416" s="86" t="str">
        <f t="shared" si="32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3"/>
        <v/>
      </c>
      <c r="M416" s="40" t="str">
        <f t="shared" si="34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0"/>
        <v/>
      </c>
      <c r="D417" s="38" t="str">
        <f t="shared" si="31"/>
        <v/>
      </c>
      <c r="E417" s="49"/>
      <c r="F417" s="86" t="str">
        <f t="shared" si="32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3"/>
        <v/>
      </c>
      <c r="M417" s="40" t="str">
        <f t="shared" si="34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0"/>
        <v/>
      </c>
      <c r="D418" s="38" t="str">
        <f t="shared" si="31"/>
        <v/>
      </c>
      <c r="E418" s="49"/>
      <c r="F418" s="86" t="str">
        <f t="shared" si="32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3"/>
        <v/>
      </c>
      <c r="M418" s="40" t="str">
        <f t="shared" si="34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0"/>
        <v/>
      </c>
      <c r="D419" s="38" t="str">
        <f t="shared" si="31"/>
        <v/>
      </c>
      <c r="E419" s="49"/>
      <c r="F419" s="86" t="str">
        <f t="shared" si="32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3"/>
        <v/>
      </c>
      <c r="M419" s="40" t="str">
        <f t="shared" si="34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0"/>
        <v/>
      </c>
      <c r="D420" s="38" t="str">
        <f t="shared" si="31"/>
        <v/>
      </c>
      <c r="E420" s="49"/>
      <c r="F420" s="86" t="str">
        <f t="shared" si="32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3"/>
        <v/>
      </c>
      <c r="M420" s="40" t="str">
        <f t="shared" si="34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0"/>
        <v/>
      </c>
      <c r="D421" s="38" t="str">
        <f t="shared" si="31"/>
        <v/>
      </c>
      <c r="E421" s="49"/>
      <c r="F421" s="86" t="str">
        <f t="shared" si="32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3"/>
        <v/>
      </c>
      <c r="M421" s="40" t="str">
        <f t="shared" si="34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0"/>
        <v/>
      </c>
      <c r="D422" s="38" t="str">
        <f t="shared" si="31"/>
        <v/>
      </c>
      <c r="E422" s="49"/>
      <c r="F422" s="86" t="str">
        <f t="shared" si="32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3"/>
        <v/>
      </c>
      <c r="M422" s="40" t="str">
        <f t="shared" si="34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0"/>
        <v/>
      </c>
      <c r="D423" s="38" t="str">
        <f t="shared" si="31"/>
        <v/>
      </c>
      <c r="E423" s="49"/>
      <c r="F423" s="86" t="str">
        <f t="shared" si="32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3"/>
        <v/>
      </c>
      <c r="M423" s="40" t="str">
        <f t="shared" si="34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0"/>
        <v/>
      </c>
      <c r="D424" s="38" t="str">
        <f t="shared" si="31"/>
        <v/>
      </c>
      <c r="E424" s="49"/>
      <c r="F424" s="86" t="str">
        <f t="shared" si="32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3"/>
        <v/>
      </c>
      <c r="M424" s="40" t="str">
        <f t="shared" si="34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0"/>
        <v/>
      </c>
      <c r="D425" s="38" t="str">
        <f t="shared" si="31"/>
        <v/>
      </c>
      <c r="E425" s="49"/>
      <c r="F425" s="86" t="str">
        <f t="shared" si="32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3"/>
        <v/>
      </c>
      <c r="M425" s="40" t="str">
        <f t="shared" si="34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0"/>
        <v/>
      </c>
      <c r="D426" s="38" t="str">
        <f t="shared" si="31"/>
        <v/>
      </c>
      <c r="E426" s="49"/>
      <c r="F426" s="86" t="str">
        <f t="shared" si="32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3"/>
        <v/>
      </c>
      <c r="M426" s="40" t="str">
        <f t="shared" si="34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0"/>
        <v/>
      </c>
      <c r="D427" s="38" t="str">
        <f t="shared" si="31"/>
        <v/>
      </c>
      <c r="E427" s="49"/>
      <c r="F427" s="86" t="str">
        <f t="shared" si="32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3"/>
        <v/>
      </c>
      <c r="M427" s="40" t="str">
        <f t="shared" si="34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0"/>
        <v/>
      </c>
      <c r="D428" s="38" t="str">
        <f t="shared" si="31"/>
        <v/>
      </c>
      <c r="E428" s="49"/>
      <c r="F428" s="86" t="str">
        <f t="shared" si="32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3"/>
        <v/>
      </c>
      <c r="M428" s="40" t="str">
        <f t="shared" si="34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0"/>
        <v/>
      </c>
      <c r="D429" s="38" t="str">
        <f t="shared" si="31"/>
        <v/>
      </c>
      <c r="E429" s="49"/>
      <c r="F429" s="86" t="str">
        <f t="shared" si="32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3"/>
        <v/>
      </c>
      <c r="M429" s="40" t="str">
        <f t="shared" si="34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0"/>
        <v/>
      </c>
      <c r="D430" s="38" t="str">
        <f t="shared" si="31"/>
        <v/>
      </c>
      <c r="E430" s="49"/>
      <c r="F430" s="86" t="str">
        <f t="shared" si="32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3"/>
        <v/>
      </c>
      <c r="M430" s="40" t="str">
        <f t="shared" si="34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0"/>
        <v/>
      </c>
      <c r="D431" s="38" t="str">
        <f t="shared" si="31"/>
        <v/>
      </c>
      <c r="E431" s="49"/>
      <c r="F431" s="86" t="str">
        <f t="shared" si="32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3"/>
        <v/>
      </c>
      <c r="M431" s="40" t="str">
        <f t="shared" si="34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0"/>
        <v/>
      </c>
      <c r="D432" s="38" t="str">
        <f t="shared" si="31"/>
        <v/>
      </c>
      <c r="E432" s="49"/>
      <c r="F432" s="86" t="str">
        <f t="shared" si="32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3"/>
        <v/>
      </c>
      <c r="M432" s="40" t="str">
        <f t="shared" si="34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0"/>
        <v/>
      </c>
      <c r="D433" s="38" t="str">
        <f t="shared" si="31"/>
        <v/>
      </c>
      <c r="E433" s="49"/>
      <c r="F433" s="86" t="str">
        <f t="shared" si="32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3"/>
        <v/>
      </c>
      <c r="M433" s="40" t="str">
        <f t="shared" si="34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0"/>
        <v/>
      </c>
      <c r="D434" s="38" t="str">
        <f t="shared" si="31"/>
        <v/>
      </c>
      <c r="E434" s="49"/>
      <c r="F434" s="86" t="str">
        <f t="shared" si="32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3"/>
        <v/>
      </c>
      <c r="M434" s="40" t="str">
        <f t="shared" si="34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0"/>
        <v/>
      </c>
      <c r="D435" s="38" t="str">
        <f t="shared" si="31"/>
        <v/>
      </c>
      <c r="E435" s="49"/>
      <c r="F435" s="86" t="str">
        <f t="shared" si="32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3"/>
        <v/>
      </c>
      <c r="M435" s="40" t="str">
        <f t="shared" si="34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0"/>
        <v/>
      </c>
      <c r="D436" s="38" t="str">
        <f t="shared" si="31"/>
        <v/>
      </c>
      <c r="E436" s="49"/>
      <c r="F436" s="86" t="str">
        <f t="shared" si="32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3"/>
        <v/>
      </c>
      <c r="M436" s="40" t="str">
        <f t="shared" si="34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0"/>
        <v/>
      </c>
      <c r="D437" s="38" t="str">
        <f t="shared" si="31"/>
        <v/>
      </c>
      <c r="E437" s="49"/>
      <c r="F437" s="86" t="str">
        <f t="shared" si="32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3"/>
        <v/>
      </c>
      <c r="M437" s="40" t="str">
        <f t="shared" si="34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0"/>
        <v/>
      </c>
      <c r="D438" s="38" t="str">
        <f t="shared" si="31"/>
        <v/>
      </c>
      <c r="E438" s="49"/>
      <c r="F438" s="86" t="str">
        <f t="shared" si="32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3"/>
        <v/>
      </c>
      <c r="M438" s="40" t="str">
        <f t="shared" si="34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0"/>
        <v/>
      </c>
      <c r="D439" s="38" t="str">
        <f t="shared" si="31"/>
        <v/>
      </c>
      <c r="E439" s="49"/>
      <c r="F439" s="86" t="str">
        <f t="shared" si="32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3"/>
        <v/>
      </c>
      <c r="M439" s="40" t="str">
        <f t="shared" si="34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0"/>
        <v/>
      </c>
      <c r="D440" s="38" t="str">
        <f t="shared" si="31"/>
        <v/>
      </c>
      <c r="E440" s="49"/>
      <c r="F440" s="86" t="str">
        <f t="shared" si="32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3"/>
        <v/>
      </c>
      <c r="M440" s="40" t="str">
        <f t="shared" si="34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0"/>
        <v/>
      </c>
      <c r="D441" s="38" t="str">
        <f t="shared" si="31"/>
        <v/>
      </c>
      <c r="E441" s="49"/>
      <c r="F441" s="86" t="str">
        <f t="shared" si="32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3"/>
        <v/>
      </c>
      <c r="M441" s="40" t="str">
        <f t="shared" si="34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0"/>
        <v/>
      </c>
      <c r="D442" s="38" t="str">
        <f t="shared" si="31"/>
        <v/>
      </c>
      <c r="E442" s="49"/>
      <c r="F442" s="86" t="str">
        <f t="shared" si="32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3"/>
        <v/>
      </c>
      <c r="M442" s="40" t="str">
        <f t="shared" si="34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0"/>
        <v/>
      </c>
      <c r="D443" s="38" t="str">
        <f t="shared" si="31"/>
        <v/>
      </c>
      <c r="E443" s="49"/>
      <c r="F443" s="86" t="str">
        <f t="shared" si="32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3"/>
        <v/>
      </c>
      <c r="M443" s="40" t="str">
        <f t="shared" si="34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0"/>
        <v/>
      </c>
      <c r="D444" s="38" t="str">
        <f t="shared" si="31"/>
        <v/>
      </c>
      <c r="E444" s="49"/>
      <c r="F444" s="86" t="str">
        <f t="shared" si="32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3"/>
        <v/>
      </c>
      <c r="M444" s="40" t="str">
        <f t="shared" si="34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0"/>
        <v/>
      </c>
      <c r="D445" s="38" t="str">
        <f t="shared" si="31"/>
        <v/>
      </c>
      <c r="E445" s="49"/>
      <c r="F445" s="86" t="str">
        <f t="shared" si="32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3"/>
        <v/>
      </c>
      <c r="M445" s="40" t="str">
        <f t="shared" si="34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0"/>
        <v/>
      </c>
      <c r="D446" s="38" t="str">
        <f t="shared" si="31"/>
        <v/>
      </c>
      <c r="E446" s="49"/>
      <c r="F446" s="86" t="str">
        <f t="shared" si="32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3"/>
        <v/>
      </c>
      <c r="M446" s="40" t="str">
        <f t="shared" si="34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0"/>
        <v/>
      </c>
      <c r="D447" s="38" t="str">
        <f t="shared" si="31"/>
        <v/>
      </c>
      <c r="E447" s="49"/>
      <c r="F447" s="86" t="str">
        <f t="shared" si="32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3"/>
        <v/>
      </c>
      <c r="M447" s="40" t="str">
        <f t="shared" si="34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0"/>
        <v/>
      </c>
      <c r="D448" s="38" t="str">
        <f t="shared" si="31"/>
        <v/>
      </c>
      <c r="E448" s="49"/>
      <c r="F448" s="86" t="str">
        <f t="shared" si="32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3"/>
        <v/>
      </c>
      <c r="M448" s="40" t="str">
        <f t="shared" si="34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0"/>
        <v/>
      </c>
      <c r="D449" s="38" t="str">
        <f t="shared" si="31"/>
        <v/>
      </c>
      <c r="E449" s="49"/>
      <c r="F449" s="86" t="str">
        <f t="shared" si="32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3"/>
        <v/>
      </c>
      <c r="M449" s="40" t="str">
        <f t="shared" si="34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0"/>
        <v/>
      </c>
      <c r="D450" s="38" t="str">
        <f t="shared" si="31"/>
        <v/>
      </c>
      <c r="E450" s="49"/>
      <c r="F450" s="86" t="str">
        <f t="shared" si="32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3"/>
        <v/>
      </c>
      <c r="M450" s="40" t="str">
        <f t="shared" si="34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5">IFERROR(VLOOKUP(E451,$R$6:$U$113,3,FALSE),"")</f>
        <v/>
      </c>
      <c r="D451" s="38" t="str">
        <f t="shared" ref="D451:D501" si="36">IFERROR(VLOOKUP(E451,$R$6:$U$113,4,FALSE),"")</f>
        <v/>
      </c>
      <c r="E451" s="49"/>
      <c r="F451" s="86" t="str">
        <f t="shared" ref="F451:F501" si="37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3"/>
        <v/>
      </c>
      <c r="M451" s="40" t="str">
        <f t="shared" si="34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5"/>
        <v/>
      </c>
      <c r="D452" s="38" t="str">
        <f t="shared" si="36"/>
        <v/>
      </c>
      <c r="E452" s="49"/>
      <c r="F452" s="86" t="str">
        <f t="shared" si="37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38">LEFT(E452,2)</f>
        <v/>
      </c>
      <c r="M452" s="40" t="str">
        <f t="shared" ref="M452:M501" si="39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5"/>
        <v/>
      </c>
      <c r="D453" s="38" t="str">
        <f t="shared" si="36"/>
        <v/>
      </c>
      <c r="E453" s="49"/>
      <c r="F453" s="86" t="str">
        <f t="shared" si="37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38"/>
        <v/>
      </c>
      <c r="M453" s="40" t="str">
        <f t="shared" si="39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5"/>
        <v/>
      </c>
      <c r="D454" s="38" t="str">
        <f t="shared" si="36"/>
        <v/>
      </c>
      <c r="E454" s="49"/>
      <c r="F454" s="86" t="str">
        <f t="shared" si="37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38"/>
        <v/>
      </c>
      <c r="M454" s="40" t="str">
        <f t="shared" si="39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5"/>
        <v/>
      </c>
      <c r="D455" s="38" t="str">
        <f t="shared" si="36"/>
        <v/>
      </c>
      <c r="E455" s="49"/>
      <c r="F455" s="86" t="str">
        <f t="shared" si="37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38"/>
        <v/>
      </c>
      <c r="M455" s="40" t="str">
        <f t="shared" si="39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5"/>
        <v/>
      </c>
      <c r="D456" s="38" t="str">
        <f t="shared" si="36"/>
        <v/>
      </c>
      <c r="E456" s="49"/>
      <c r="F456" s="86" t="str">
        <f t="shared" si="37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38"/>
        <v/>
      </c>
      <c r="M456" s="40" t="str">
        <f t="shared" si="39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5"/>
        <v/>
      </c>
      <c r="D457" s="38" t="str">
        <f t="shared" si="36"/>
        <v/>
      </c>
      <c r="E457" s="49"/>
      <c r="F457" s="86" t="str">
        <f t="shared" si="37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38"/>
        <v/>
      </c>
      <c r="M457" s="40" t="str">
        <f t="shared" si="39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5"/>
        <v/>
      </c>
      <c r="D458" s="38" t="str">
        <f t="shared" si="36"/>
        <v/>
      </c>
      <c r="E458" s="49"/>
      <c r="F458" s="86" t="str">
        <f t="shared" si="37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38"/>
        <v/>
      </c>
      <c r="M458" s="40" t="str">
        <f t="shared" si="39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5"/>
        <v/>
      </c>
      <c r="D459" s="38" t="str">
        <f t="shared" si="36"/>
        <v/>
      </c>
      <c r="E459" s="49"/>
      <c r="F459" s="86" t="str">
        <f t="shared" si="37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38"/>
        <v/>
      </c>
      <c r="M459" s="40" t="str">
        <f t="shared" si="39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5"/>
        <v/>
      </c>
      <c r="D460" s="38" t="str">
        <f t="shared" si="36"/>
        <v/>
      </c>
      <c r="E460" s="49"/>
      <c r="F460" s="86" t="str">
        <f t="shared" si="37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38"/>
        <v/>
      </c>
      <c r="M460" s="40" t="str">
        <f t="shared" si="39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5"/>
        <v/>
      </c>
      <c r="D461" s="38" t="str">
        <f t="shared" si="36"/>
        <v/>
      </c>
      <c r="E461" s="49"/>
      <c r="F461" s="86" t="str">
        <f t="shared" si="37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38"/>
        <v/>
      </c>
      <c r="M461" s="40" t="str">
        <f t="shared" si="39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5"/>
        <v/>
      </c>
      <c r="D462" s="38" t="str">
        <f t="shared" si="36"/>
        <v/>
      </c>
      <c r="E462" s="49"/>
      <c r="F462" s="86" t="str">
        <f t="shared" si="37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38"/>
        <v/>
      </c>
      <c r="M462" s="40" t="str">
        <f t="shared" si="39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5"/>
        <v/>
      </c>
      <c r="D463" s="38" t="str">
        <f t="shared" si="36"/>
        <v/>
      </c>
      <c r="E463" s="49"/>
      <c r="F463" s="86" t="str">
        <f t="shared" si="37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38"/>
        <v/>
      </c>
      <c r="M463" s="40" t="str">
        <f t="shared" si="39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5"/>
        <v/>
      </c>
      <c r="D464" s="38" t="str">
        <f t="shared" si="36"/>
        <v/>
      </c>
      <c r="E464" s="49"/>
      <c r="F464" s="86" t="str">
        <f t="shared" si="37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38"/>
        <v/>
      </c>
      <c r="M464" s="40" t="str">
        <f t="shared" si="39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5"/>
        <v/>
      </c>
      <c r="D465" s="38" t="str">
        <f t="shared" si="36"/>
        <v/>
      </c>
      <c r="E465" s="49"/>
      <c r="F465" s="86" t="str">
        <f t="shared" si="37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38"/>
        <v/>
      </c>
      <c r="M465" s="40" t="str">
        <f t="shared" si="39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5"/>
        <v/>
      </c>
      <c r="D466" s="38" t="str">
        <f t="shared" si="36"/>
        <v/>
      </c>
      <c r="E466" s="49"/>
      <c r="F466" s="86" t="str">
        <f t="shared" si="37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38"/>
        <v/>
      </c>
      <c r="M466" s="40" t="str">
        <f t="shared" si="39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5"/>
        <v/>
      </c>
      <c r="D467" s="38" t="str">
        <f t="shared" si="36"/>
        <v/>
      </c>
      <c r="E467" s="49"/>
      <c r="F467" s="86" t="str">
        <f t="shared" si="37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38"/>
        <v/>
      </c>
      <c r="M467" s="40" t="str">
        <f t="shared" si="39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5"/>
        <v/>
      </c>
      <c r="D468" s="38" t="str">
        <f t="shared" si="36"/>
        <v/>
      </c>
      <c r="E468" s="49"/>
      <c r="F468" s="86" t="str">
        <f t="shared" si="37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38"/>
        <v/>
      </c>
      <c r="M468" s="40" t="str">
        <f t="shared" si="39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5"/>
        <v/>
      </c>
      <c r="D469" s="38" t="str">
        <f t="shared" si="36"/>
        <v/>
      </c>
      <c r="E469" s="49"/>
      <c r="F469" s="86" t="str">
        <f t="shared" si="37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38"/>
        <v/>
      </c>
      <c r="M469" s="40" t="str">
        <f t="shared" si="39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5"/>
        <v/>
      </c>
      <c r="D470" s="38" t="str">
        <f t="shared" si="36"/>
        <v/>
      </c>
      <c r="E470" s="49"/>
      <c r="F470" s="86" t="str">
        <f t="shared" si="37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38"/>
        <v/>
      </c>
      <c r="M470" s="40" t="str">
        <f t="shared" si="39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5"/>
        <v/>
      </c>
      <c r="D471" s="38" t="str">
        <f t="shared" si="36"/>
        <v/>
      </c>
      <c r="E471" s="49"/>
      <c r="F471" s="86" t="str">
        <f t="shared" si="37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38"/>
        <v/>
      </c>
      <c r="M471" s="40" t="str">
        <f t="shared" si="39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5"/>
        <v/>
      </c>
      <c r="D472" s="38" t="str">
        <f t="shared" si="36"/>
        <v/>
      </c>
      <c r="E472" s="49"/>
      <c r="F472" s="86" t="str">
        <f t="shared" si="37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38"/>
        <v/>
      </c>
      <c r="M472" s="40" t="str">
        <f t="shared" si="39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5"/>
        <v/>
      </c>
      <c r="D473" s="38" t="str">
        <f t="shared" si="36"/>
        <v/>
      </c>
      <c r="E473" s="49"/>
      <c r="F473" s="86" t="str">
        <f t="shared" si="37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38"/>
        <v/>
      </c>
      <c r="M473" s="40" t="str">
        <f t="shared" si="39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5"/>
        <v/>
      </c>
      <c r="D474" s="38" t="str">
        <f t="shared" si="36"/>
        <v/>
      </c>
      <c r="E474" s="49"/>
      <c r="F474" s="86" t="str">
        <f t="shared" si="37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38"/>
        <v/>
      </c>
      <c r="M474" s="40" t="str">
        <f t="shared" si="39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5"/>
        <v/>
      </c>
      <c r="D475" s="38" t="str">
        <f t="shared" si="36"/>
        <v/>
      </c>
      <c r="E475" s="49"/>
      <c r="F475" s="86" t="str">
        <f t="shared" si="37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38"/>
        <v/>
      </c>
      <c r="M475" s="40" t="str">
        <f t="shared" si="39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5"/>
        <v/>
      </c>
      <c r="D476" s="38" t="str">
        <f t="shared" si="36"/>
        <v/>
      </c>
      <c r="E476" s="49"/>
      <c r="F476" s="86" t="str">
        <f t="shared" si="37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38"/>
        <v/>
      </c>
      <c r="M476" s="40" t="str">
        <f t="shared" si="39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5"/>
        <v/>
      </c>
      <c r="D477" s="38" t="str">
        <f t="shared" si="36"/>
        <v/>
      </c>
      <c r="E477" s="49"/>
      <c r="F477" s="86" t="str">
        <f t="shared" si="37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38"/>
        <v/>
      </c>
      <c r="M477" s="40" t="str">
        <f t="shared" si="39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5"/>
        <v/>
      </c>
      <c r="D478" s="38" t="str">
        <f t="shared" si="36"/>
        <v/>
      </c>
      <c r="E478" s="49"/>
      <c r="F478" s="86" t="str">
        <f t="shared" si="37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38"/>
        <v/>
      </c>
      <c r="M478" s="40" t="str">
        <f t="shared" si="39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5"/>
        <v/>
      </c>
      <c r="D479" s="38" t="str">
        <f t="shared" si="36"/>
        <v/>
      </c>
      <c r="E479" s="49"/>
      <c r="F479" s="86" t="str">
        <f t="shared" si="37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38"/>
        <v/>
      </c>
      <c r="M479" s="40" t="str">
        <f t="shared" si="39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5"/>
        <v/>
      </c>
      <c r="D480" s="38" t="str">
        <f t="shared" si="36"/>
        <v/>
      </c>
      <c r="E480" s="49"/>
      <c r="F480" s="86" t="str">
        <f t="shared" si="37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38"/>
        <v/>
      </c>
      <c r="M480" s="40" t="str">
        <f t="shared" si="39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5"/>
        <v/>
      </c>
      <c r="D481" s="38" t="str">
        <f t="shared" si="36"/>
        <v/>
      </c>
      <c r="E481" s="49"/>
      <c r="F481" s="86" t="str">
        <f t="shared" si="37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38"/>
        <v/>
      </c>
      <c r="M481" s="40" t="str">
        <f t="shared" si="39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5"/>
        <v/>
      </c>
      <c r="D482" s="38" t="str">
        <f t="shared" si="36"/>
        <v/>
      </c>
      <c r="E482" s="49"/>
      <c r="F482" s="86" t="str">
        <f t="shared" si="37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38"/>
        <v/>
      </c>
      <c r="M482" s="40" t="str">
        <f t="shared" si="39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5"/>
        <v/>
      </c>
      <c r="D483" s="38" t="str">
        <f t="shared" si="36"/>
        <v/>
      </c>
      <c r="E483" s="49"/>
      <c r="F483" s="86" t="str">
        <f t="shared" si="37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38"/>
        <v/>
      </c>
      <c r="M483" s="40" t="str">
        <f t="shared" si="39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5"/>
        <v/>
      </c>
      <c r="D484" s="38" t="str">
        <f t="shared" si="36"/>
        <v/>
      </c>
      <c r="E484" s="49"/>
      <c r="F484" s="86" t="str">
        <f t="shared" si="37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38"/>
        <v/>
      </c>
      <c r="M484" s="40" t="str">
        <f t="shared" si="39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5"/>
        <v/>
      </c>
      <c r="D485" s="38" t="str">
        <f t="shared" si="36"/>
        <v/>
      </c>
      <c r="E485" s="49"/>
      <c r="F485" s="86" t="str">
        <f t="shared" si="37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38"/>
        <v/>
      </c>
      <c r="M485" s="40" t="str">
        <f t="shared" si="39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5"/>
        <v/>
      </c>
      <c r="D486" s="38" t="str">
        <f t="shared" si="36"/>
        <v/>
      </c>
      <c r="E486" s="49"/>
      <c r="F486" s="86" t="str">
        <f t="shared" si="37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38"/>
        <v/>
      </c>
      <c r="M486" s="40" t="str">
        <f t="shared" si="39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5"/>
        <v/>
      </c>
      <c r="D487" s="38" t="str">
        <f t="shared" si="36"/>
        <v/>
      </c>
      <c r="E487" s="49"/>
      <c r="F487" s="86" t="str">
        <f t="shared" si="37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38"/>
        <v/>
      </c>
      <c r="M487" s="40" t="str">
        <f t="shared" si="39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5"/>
        <v/>
      </c>
      <c r="D488" s="38" t="str">
        <f t="shared" si="36"/>
        <v/>
      </c>
      <c r="E488" s="49"/>
      <c r="F488" s="86" t="str">
        <f t="shared" si="37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38"/>
        <v/>
      </c>
      <c r="M488" s="40" t="str">
        <f t="shared" si="39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5"/>
        <v/>
      </c>
      <c r="D489" s="38" t="str">
        <f t="shared" si="36"/>
        <v/>
      </c>
      <c r="E489" s="49"/>
      <c r="F489" s="86" t="str">
        <f t="shared" si="37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38"/>
        <v/>
      </c>
      <c r="M489" s="40" t="str">
        <f t="shared" si="39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5"/>
        <v/>
      </c>
      <c r="D490" s="38" t="str">
        <f t="shared" si="36"/>
        <v/>
      </c>
      <c r="E490" s="49"/>
      <c r="F490" s="86" t="str">
        <f t="shared" si="37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38"/>
        <v/>
      </c>
      <c r="M490" s="40" t="str">
        <f t="shared" si="39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5"/>
        <v/>
      </c>
      <c r="D491" s="38" t="str">
        <f t="shared" si="36"/>
        <v/>
      </c>
      <c r="E491" s="49"/>
      <c r="F491" s="86" t="str">
        <f t="shared" si="37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38"/>
        <v/>
      </c>
      <c r="M491" s="40" t="str">
        <f t="shared" si="39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5"/>
        <v/>
      </c>
      <c r="D492" s="38" t="str">
        <f t="shared" si="36"/>
        <v/>
      </c>
      <c r="E492" s="49"/>
      <c r="F492" s="86" t="str">
        <f t="shared" si="37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38"/>
        <v/>
      </c>
      <c r="M492" s="40" t="str">
        <f t="shared" si="39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5"/>
        <v/>
      </c>
      <c r="D493" s="38" t="str">
        <f t="shared" si="36"/>
        <v/>
      </c>
      <c r="E493" s="49"/>
      <c r="F493" s="86" t="str">
        <f t="shared" si="37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38"/>
        <v/>
      </c>
      <c r="M493" s="40" t="str">
        <f t="shared" si="39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5"/>
        <v/>
      </c>
      <c r="D494" s="38" t="str">
        <f t="shared" si="36"/>
        <v/>
      </c>
      <c r="E494" s="49"/>
      <c r="F494" s="86" t="str">
        <f t="shared" si="37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38"/>
        <v/>
      </c>
      <c r="M494" s="40" t="str">
        <f t="shared" si="39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5"/>
        <v/>
      </c>
      <c r="D495" s="38" t="str">
        <f t="shared" si="36"/>
        <v/>
      </c>
      <c r="E495" s="49"/>
      <c r="F495" s="86" t="str">
        <f t="shared" si="37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38"/>
        <v/>
      </c>
      <c r="M495" s="40" t="str">
        <f t="shared" si="39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5"/>
        <v/>
      </c>
      <c r="D496" s="38" t="str">
        <f t="shared" si="36"/>
        <v/>
      </c>
      <c r="E496" s="49"/>
      <c r="F496" s="86" t="str">
        <f t="shared" si="37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38"/>
        <v/>
      </c>
      <c r="M496" s="40" t="str">
        <f t="shared" si="39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5"/>
        <v/>
      </c>
      <c r="D497" s="38" t="str">
        <f t="shared" si="36"/>
        <v/>
      </c>
      <c r="E497" s="49"/>
      <c r="F497" s="86" t="str">
        <f t="shared" si="37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38"/>
        <v/>
      </c>
      <c r="M497" s="40" t="str">
        <f t="shared" si="39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5"/>
        <v/>
      </c>
      <c r="D498" s="38" t="str">
        <f t="shared" si="36"/>
        <v/>
      </c>
      <c r="E498" s="49"/>
      <c r="F498" s="86" t="str">
        <f t="shared" si="37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38"/>
        <v/>
      </c>
      <c r="M498" s="40" t="str">
        <f t="shared" si="39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5"/>
        <v/>
      </c>
      <c r="D499" s="38" t="str">
        <f t="shared" si="36"/>
        <v/>
      </c>
      <c r="E499" s="49"/>
      <c r="F499" s="86" t="str">
        <f t="shared" si="37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38"/>
        <v/>
      </c>
      <c r="M499" s="40" t="str">
        <f t="shared" si="39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5"/>
        <v/>
      </c>
      <c r="D500" s="38" t="str">
        <f t="shared" si="36"/>
        <v/>
      </c>
      <c r="E500" s="49"/>
      <c r="F500" s="86" t="str">
        <f t="shared" si="37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38"/>
        <v/>
      </c>
      <c r="M500" s="40" t="str">
        <f t="shared" si="39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5"/>
        <v/>
      </c>
      <c r="D501" s="38" t="str">
        <f t="shared" si="36"/>
        <v/>
      </c>
      <c r="E501" s="49"/>
      <c r="F501" s="86" t="str">
        <f t="shared" si="37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38"/>
        <v/>
      </c>
      <c r="M501" s="40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0 J33:J501 J3:J25">
    <cfRule type="expression" dxfId="7" priority="8">
      <formula>IF(OR(E3=6391,E3=6392,E3=6393,E3=6394),1,0)</formula>
    </cfRule>
  </conditionalFormatting>
  <conditionalFormatting sqref="J26">
    <cfRule type="expression" dxfId="6" priority="6">
      <formula>IF(OR(E26=6391,E26=6392,E26=6393,E26=6394),1,0)</formula>
    </cfRule>
  </conditionalFormatting>
  <conditionalFormatting sqref="J27">
    <cfRule type="expression" dxfId="5" priority="5">
      <formula>IF(OR(E27=6391,E27=6392,E27=6393,E27=6394),1,0)</formula>
    </cfRule>
  </conditionalFormatting>
  <conditionalFormatting sqref="J28">
    <cfRule type="expression" dxfId="4" priority="4">
      <formula>IF(OR(E28=6391,E28=6392,E28=6393,E28=6394),1,0)</formula>
    </cfRule>
  </conditionalFormatting>
  <conditionalFormatting sqref="J29">
    <cfRule type="expression" dxfId="3" priority="3">
      <formula>IF(OR(E29=6391,E29=6392,E29=6393,E29=6394),1,0)</formula>
    </cfRule>
  </conditionalFormatting>
  <conditionalFormatting sqref="J31">
    <cfRule type="expression" dxfId="2" priority="2">
      <formula>IF(OR(E31=6391,E31=6392,E31=6393,E31=6394),1,0)</formula>
    </cfRule>
  </conditionalFormatting>
  <conditionalFormatting sqref="J32">
    <cfRule type="expression" dxfId="1" priority="1">
      <formula>IF(OR(E32=6391,E32=6392,E32=6393,E32=6394),1,0)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opLeftCell="C1" zoomScale="110" zoomScaleNormal="110" workbookViewId="0">
      <pane ySplit="2" topLeftCell="A3" activePane="bottomLeft" state="frozen"/>
      <selection pane="bottomLeft" activeCell="L11" sqref="L11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>IFERROR(VLOOKUP(E3,$W$5:$Y$129,2,FALSE),"")</f>
        <v>Plaće za redovan rad</v>
      </c>
      <c r="G3" s="328" t="s">
        <v>74</v>
      </c>
      <c r="H3" s="45" t="str">
        <f>IFERROR(VLOOKUP(G3,$AC$6:$AD$344,2,FALSE),"")</f>
        <v>REDOVNA DJELATNOST SVEUČILIŠTA U PULI</v>
      </c>
      <c r="I3" s="45" t="str">
        <f>IFERROR(VLOOKUP(G3,$AC$6:$AG$344,3,FALSE),"")</f>
        <v>0942</v>
      </c>
      <c r="J3" s="224">
        <v>7781358</v>
      </c>
      <c r="K3" s="224">
        <v>7766801</v>
      </c>
      <c r="L3" s="224">
        <v>7731035</v>
      </c>
      <c r="M3" s="49"/>
      <c r="N3" s="246" t="str">
        <f>IF(C3="","",'OPĆI DIO'!$C$1)</f>
        <v>42024 SVEUČILIŠTE JURJA DOBRILE U PULI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0">IFERROR(VLOOKUP(C4,$T$6:$U$24,2,FALSE),"")</f>
        <v>Opći prihodi i primici</v>
      </c>
      <c r="E4" s="50">
        <v>3114</v>
      </c>
      <c r="F4" s="45" t="str">
        <f t="shared" ref="F4:F67" si="1">IFERROR(VLOOKUP(E4,$W$5:$Y$129,2,FALSE),"")</f>
        <v>Plaće za posebne uvjete rada</v>
      </c>
      <c r="G4" s="328" t="s">
        <v>74</v>
      </c>
      <c r="H4" s="45" t="str">
        <f t="shared" ref="H4:H67" si="2">IFERROR(VLOOKUP(G4,$AC$6:$AD$344,2,FALSE),"")</f>
        <v>REDOVNA DJELATNOST SVEUČILIŠTA U PULI</v>
      </c>
      <c r="I4" s="45" t="str">
        <f t="shared" ref="I4:I67" si="3">IFERROR(VLOOKUP(G4,$AC$6:$AG$344,3,FALSE),"")</f>
        <v>0942</v>
      </c>
      <c r="J4" s="224">
        <v>12400</v>
      </c>
      <c r="K4" s="224">
        <v>12400</v>
      </c>
      <c r="L4" s="224">
        <v>12400</v>
      </c>
      <c r="M4" s="49"/>
      <c r="N4" s="246" t="str">
        <f>IF(C4="","",'OPĆI DIO'!$C$1)</f>
        <v>42024 SVEUČILIŠTE JURJA DOBRILE U PULI</v>
      </c>
      <c r="O4" s="40" t="str">
        <f t="shared" ref="O4:O67" si="4">LEFT(E4,3)</f>
        <v>311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MID(I4,2,2)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0"/>
        <v>Opći prihodi i primici</v>
      </c>
      <c r="E5" s="50">
        <v>3121</v>
      </c>
      <c r="F5" s="45" t="str">
        <f t="shared" si="1"/>
        <v>Ostali rashodi za zaposlene</v>
      </c>
      <c r="G5" s="328" t="s">
        <v>74</v>
      </c>
      <c r="H5" s="45" t="str">
        <f t="shared" si="2"/>
        <v>REDOVNA DJELATNOST SVEUČILIŠTA U PULI</v>
      </c>
      <c r="I5" s="45" t="str">
        <f t="shared" si="3"/>
        <v>0942</v>
      </c>
      <c r="J5" s="224">
        <v>218000</v>
      </c>
      <c r="K5" s="224">
        <v>218000</v>
      </c>
      <c r="L5" s="224">
        <v>218000</v>
      </c>
      <c r="M5" s="49"/>
      <c r="N5" s="246" t="str">
        <f>IF(C5="","",'OPĆI DIO'!$C$1)</f>
        <v>42024 SVEUČILIŠTE JURJA DOBRILE U PULI</v>
      </c>
      <c r="O5" s="40" t="str">
        <f t="shared" si="4"/>
        <v>312</v>
      </c>
      <c r="P5" s="40" t="str">
        <f t="shared" si="5"/>
        <v>31</v>
      </c>
      <c r="Q5" s="40" t="str">
        <f t="shared" si="6"/>
        <v>11</v>
      </c>
      <c r="R5" s="40" t="str">
        <f t="shared" si="7"/>
        <v>94</v>
      </c>
      <c r="S5" s="40" t="str">
        <f t="shared" si="8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0"/>
        <v>Opći prihodi i primici</v>
      </c>
      <c r="E6" s="50">
        <v>3132</v>
      </c>
      <c r="F6" s="45" t="str">
        <f t="shared" si="1"/>
        <v>Doprinosi za obvezno zdravstveno osiguranje</v>
      </c>
      <c r="G6" s="328" t="s">
        <v>74</v>
      </c>
      <c r="H6" s="45" t="str">
        <f t="shared" si="2"/>
        <v>REDOVNA DJELATNOST SVEUČILIŠTA U PULI</v>
      </c>
      <c r="I6" s="45" t="str">
        <f t="shared" si="3"/>
        <v>0942</v>
      </c>
      <c r="J6" s="224">
        <v>1283926</v>
      </c>
      <c r="K6" s="224">
        <v>1281524</v>
      </c>
      <c r="L6" s="224">
        <v>1275622</v>
      </c>
      <c r="M6" s="49"/>
      <c r="N6" s="246" t="str">
        <f>IF(C6="","",'OPĆI DIO'!$C$1)</f>
        <v>42024 SVEUČILIŠTE JURJA DOBRILE U PULI</v>
      </c>
      <c r="O6" s="40" t="str">
        <f t="shared" si="4"/>
        <v>313</v>
      </c>
      <c r="P6" s="40" t="str">
        <f t="shared" si="5"/>
        <v>31</v>
      </c>
      <c r="Q6" s="40" t="str">
        <f t="shared" si="6"/>
        <v>11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0"/>
        <v>Opći prihodi i primici</v>
      </c>
      <c r="E7" s="50">
        <v>3212</v>
      </c>
      <c r="F7" s="45" t="str">
        <f t="shared" si="1"/>
        <v>Naknade za prijevoz, za rad na terenu i odvojeni život</v>
      </c>
      <c r="G7" s="328" t="s">
        <v>74</v>
      </c>
      <c r="H7" s="45" t="str">
        <f t="shared" si="2"/>
        <v>REDOVNA DJELATNOST SVEUČILIŠTA U PULI</v>
      </c>
      <c r="I7" s="45" t="str">
        <f t="shared" si="3"/>
        <v>0942</v>
      </c>
      <c r="J7" s="224">
        <v>376440</v>
      </c>
      <c r="K7" s="224">
        <v>376440</v>
      </c>
      <c r="L7" s="224">
        <v>376440</v>
      </c>
      <c r="M7" s="49"/>
      <c r="N7" s="246" t="str">
        <f>IF(C7="","",'OPĆI DIO'!$C$1)</f>
        <v>42024 SVEUČILIŠTE JURJA DOBRILE U PULI</v>
      </c>
      <c r="O7" s="40" t="str">
        <f t="shared" si="4"/>
        <v>321</v>
      </c>
      <c r="P7" s="40" t="str">
        <f t="shared" si="5"/>
        <v>32</v>
      </c>
      <c r="Q7" s="40" t="str">
        <f t="shared" si="6"/>
        <v>11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0"/>
        <v>Opći prihodi i primici</v>
      </c>
      <c r="E8" s="50">
        <v>3236</v>
      </c>
      <c r="F8" s="45" t="str">
        <f t="shared" si="1"/>
        <v>Zdravstvene i veterinarske usluge</v>
      </c>
      <c r="G8" s="328" t="s">
        <v>74</v>
      </c>
      <c r="H8" s="45" t="str">
        <f t="shared" si="2"/>
        <v>REDOVNA DJELATNOST SVEUČILIŠTA U PULI</v>
      </c>
      <c r="I8" s="45" t="str">
        <f t="shared" si="3"/>
        <v>0942</v>
      </c>
      <c r="J8" s="224">
        <v>16882</v>
      </c>
      <c r="K8" s="224">
        <v>16882</v>
      </c>
      <c r="L8" s="224">
        <v>16882</v>
      </c>
      <c r="M8" s="49"/>
      <c r="N8" s="246" t="str">
        <f>IF(C8="","",'OPĆI DIO'!$C$1)</f>
        <v>42024 SVEUČILIŠTE JURJA DOBRILE U PULI</v>
      </c>
      <c r="O8" s="40" t="str">
        <f t="shared" si="4"/>
        <v>323</v>
      </c>
      <c r="P8" s="40" t="str">
        <f t="shared" si="5"/>
        <v>32</v>
      </c>
      <c r="Q8" s="40" t="str">
        <f t="shared" si="6"/>
        <v>11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0"/>
        <v>Opći prihodi i primici</v>
      </c>
      <c r="E9" s="50">
        <v>3295</v>
      </c>
      <c r="F9" s="45" t="str">
        <f t="shared" si="1"/>
        <v>Pristojbe i naknade</v>
      </c>
      <c r="G9" s="328" t="s">
        <v>74</v>
      </c>
      <c r="H9" s="45" t="str">
        <f t="shared" si="2"/>
        <v>REDOVNA DJELATNOST SVEUČILIŠTA U PULI</v>
      </c>
      <c r="I9" s="45" t="str">
        <f t="shared" si="3"/>
        <v>0942</v>
      </c>
      <c r="J9" s="224">
        <v>11945</v>
      </c>
      <c r="K9" s="224">
        <v>11945</v>
      </c>
      <c r="L9" s="224">
        <v>11945</v>
      </c>
      <c r="M9" s="49"/>
      <c r="N9" s="246" t="str">
        <f>IF(C9="","",'OPĆI DIO'!$C$1)</f>
        <v>42024 SVEUČILIŠTE JURJA DOBRILE U PULI</v>
      </c>
      <c r="O9" s="40" t="str">
        <f t="shared" si="4"/>
        <v>329</v>
      </c>
      <c r="P9" s="40" t="str">
        <f t="shared" si="5"/>
        <v>32</v>
      </c>
      <c r="Q9" s="40" t="str">
        <f t="shared" si="6"/>
        <v>11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0"/>
        <v>Opći prihodi i primici</v>
      </c>
      <c r="E10" s="50">
        <v>3299</v>
      </c>
      <c r="F10" s="45" t="str">
        <f t="shared" si="1"/>
        <v>Ostali nespomenuti rashodi poslovanja</v>
      </c>
      <c r="G10" s="328" t="s">
        <v>74</v>
      </c>
      <c r="H10" s="45" t="str">
        <f t="shared" si="2"/>
        <v>REDOVNA DJELATNOST SVEUČILIŠTA U PULI</v>
      </c>
      <c r="I10" s="45" t="str">
        <f t="shared" si="3"/>
        <v>0942</v>
      </c>
      <c r="J10" s="224">
        <f>115460+37654</f>
        <v>153114</v>
      </c>
      <c r="K10" s="224">
        <v>197908</v>
      </c>
      <c r="L10" s="224">
        <v>244936</v>
      </c>
      <c r="M10" s="49"/>
      <c r="N10" s="246" t="str">
        <f>IF(C10="","",'OPĆI DIO'!$C$1)</f>
        <v>42024 SVEUČILIŠTE JURJA DOBRILE U PULI</v>
      </c>
      <c r="O10" s="40" t="str">
        <f t="shared" si="4"/>
        <v>329</v>
      </c>
      <c r="P10" s="40" t="str">
        <f t="shared" si="5"/>
        <v>32</v>
      </c>
      <c r="Q10" s="40" t="str">
        <f t="shared" si="6"/>
        <v>11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9">LEFT(W10,2)</f>
        <v>31</v>
      </c>
      <c r="AA10" s="88" t="str">
        <f t="shared" ref="AA10:AA41" si="10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0"/>
        <v>Opći prihodi i primici</v>
      </c>
      <c r="E11" s="50">
        <v>3811</v>
      </c>
      <c r="F11" s="45" t="str">
        <f t="shared" si="1"/>
        <v>Tekuće donacije u novcu</v>
      </c>
      <c r="G11" s="328" t="s">
        <v>74</v>
      </c>
      <c r="H11" s="45" t="str">
        <f t="shared" si="2"/>
        <v>REDOVNA DJELATNOST SVEUČILIŠTA U PULI</v>
      </c>
      <c r="I11" s="45" t="str">
        <f t="shared" si="3"/>
        <v>0942</v>
      </c>
      <c r="J11" s="224">
        <v>13272</v>
      </c>
      <c r="K11" s="224">
        <v>13272</v>
      </c>
      <c r="L11" s="224">
        <v>13272</v>
      </c>
      <c r="M11" s="49"/>
      <c r="N11" s="246" t="str">
        <f>IF(C11="","",'OPĆI DIO'!$C$1)</f>
        <v>42024 SVEUČILIŠTE JURJA DOBRILE U PULI</v>
      </c>
      <c r="O11" s="40" t="str">
        <f t="shared" si="4"/>
        <v>381</v>
      </c>
      <c r="P11" s="40" t="str">
        <f t="shared" si="5"/>
        <v>38</v>
      </c>
      <c r="Q11" s="40" t="str">
        <f t="shared" si="6"/>
        <v>11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9"/>
        <v>32</v>
      </c>
      <c r="AA11" s="40" t="str">
        <f t="shared" si="10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0"/>
        <v>Opći prihodi i primici</v>
      </c>
      <c r="E12" s="50">
        <v>3111</v>
      </c>
      <c r="F12" s="45" t="str">
        <f t="shared" si="1"/>
        <v>Plaće za redovan rad</v>
      </c>
      <c r="G12" s="328" t="s">
        <v>665</v>
      </c>
      <c r="H12" s="45" t="str">
        <f t="shared" si="2"/>
        <v>PROGRAMSKO FINANCIRANJE JAVNIH VISOKIH UČILIŠTA</v>
      </c>
      <c r="I12" s="45" t="str">
        <f t="shared" si="3"/>
        <v>0942</v>
      </c>
      <c r="J12" s="224">
        <v>112305</v>
      </c>
      <c r="K12" s="224">
        <v>112305</v>
      </c>
      <c r="L12" s="224">
        <v>112305</v>
      </c>
      <c r="M12" s="49"/>
      <c r="N12" s="246" t="str">
        <f>IF(C12="","",'OPĆI DIO'!$C$1)</f>
        <v>42024 SVEUČILIŠTE JURJA DOBRILE U PULI</v>
      </c>
      <c r="O12" s="40" t="str">
        <f t="shared" si="4"/>
        <v>311</v>
      </c>
      <c r="P12" s="40" t="str">
        <f t="shared" si="5"/>
        <v>31</v>
      </c>
      <c r="Q12" s="40" t="str">
        <f t="shared" si="6"/>
        <v>11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9"/>
        <v>32</v>
      </c>
      <c r="AA12" s="40" t="str">
        <f t="shared" si="10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0"/>
        <v>Opći prihodi i primici</v>
      </c>
      <c r="E13" s="50">
        <v>3121</v>
      </c>
      <c r="F13" s="45" t="str">
        <f t="shared" si="1"/>
        <v>Ostali rashodi za zaposlene</v>
      </c>
      <c r="G13" s="328" t="s">
        <v>665</v>
      </c>
      <c r="H13" s="45" t="str">
        <f t="shared" si="2"/>
        <v>PROGRAMSKO FINANCIRANJE JAVNIH VISOKIH UČILIŠTA</v>
      </c>
      <c r="I13" s="45" t="str">
        <f t="shared" si="3"/>
        <v>0942</v>
      </c>
      <c r="J13" s="224">
        <v>3982</v>
      </c>
      <c r="K13" s="224">
        <v>3982</v>
      </c>
      <c r="L13" s="224">
        <v>3982</v>
      </c>
      <c r="M13" s="49"/>
      <c r="N13" s="246" t="str">
        <f>IF(C13="","",'OPĆI DIO'!$C$1)</f>
        <v>42024 SVEUČILIŠTE JURJA DOBRILE U PULI</v>
      </c>
      <c r="O13" s="40" t="str">
        <f t="shared" si="4"/>
        <v>312</v>
      </c>
      <c r="P13" s="40" t="str">
        <f t="shared" si="5"/>
        <v>31</v>
      </c>
      <c r="Q13" s="40" t="str">
        <f t="shared" si="6"/>
        <v>11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9"/>
        <v>32</v>
      </c>
      <c r="AA13" s="40" t="str">
        <f t="shared" si="10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0"/>
        <v>Opći prihodi i primici</v>
      </c>
      <c r="E14" s="50">
        <v>3132</v>
      </c>
      <c r="F14" s="45" t="str">
        <f t="shared" si="1"/>
        <v>Doprinosi za obvezno zdravstveno osiguranje</v>
      </c>
      <c r="G14" s="328" t="s">
        <v>665</v>
      </c>
      <c r="H14" s="45" t="str">
        <f t="shared" si="2"/>
        <v>PROGRAMSKO FINANCIRANJE JAVNIH VISOKIH UČILIŠTA</v>
      </c>
      <c r="I14" s="45" t="str">
        <f t="shared" si="3"/>
        <v>0942</v>
      </c>
      <c r="J14" s="224">
        <v>18363</v>
      </c>
      <c r="K14" s="224">
        <v>18363</v>
      </c>
      <c r="L14" s="224">
        <v>18363</v>
      </c>
      <c r="M14" s="49"/>
      <c r="N14" s="246" t="str">
        <f>IF(C14="","",'OPĆI DIO'!$C$1)</f>
        <v>42024 SVEUČILIŠTE JURJA DOBRILE U PULI</v>
      </c>
      <c r="O14" s="40" t="str">
        <f t="shared" si="4"/>
        <v>313</v>
      </c>
      <c r="P14" s="40" t="str">
        <f t="shared" si="5"/>
        <v>31</v>
      </c>
      <c r="Q14" s="40" t="str">
        <f t="shared" si="6"/>
        <v>11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9"/>
        <v>32</v>
      </c>
      <c r="AA14" s="40" t="str">
        <f t="shared" si="10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0"/>
        <v>Opći prihodi i primici</v>
      </c>
      <c r="E15" s="50">
        <v>3211</v>
      </c>
      <c r="F15" s="45" t="str">
        <f t="shared" si="1"/>
        <v>Službena putovanja</v>
      </c>
      <c r="G15" s="328" t="s">
        <v>665</v>
      </c>
      <c r="H15" s="45" t="str">
        <f t="shared" si="2"/>
        <v>PROGRAMSKO FINANCIRANJE JAVNIH VISOKIH UČILIŠTA</v>
      </c>
      <c r="I15" s="45" t="str">
        <f t="shared" si="3"/>
        <v>0942</v>
      </c>
      <c r="J15" s="224">
        <v>57774</v>
      </c>
      <c r="K15" s="224">
        <v>57774</v>
      </c>
      <c r="L15" s="224">
        <v>57774</v>
      </c>
      <c r="M15" s="49"/>
      <c r="N15" s="246" t="str">
        <f>IF(C15="","",'OPĆI DIO'!$C$1)</f>
        <v>42024 SVEUČILIŠTE JURJA DOBRILE U PULI</v>
      </c>
      <c r="O15" s="40" t="str">
        <f t="shared" si="4"/>
        <v>321</v>
      </c>
      <c r="P15" s="40" t="str">
        <f t="shared" si="5"/>
        <v>32</v>
      </c>
      <c r="Q15" s="40" t="str">
        <f t="shared" si="6"/>
        <v>11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9"/>
        <v>32</v>
      </c>
      <c r="AA15" s="40" t="str">
        <f t="shared" si="10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0"/>
        <v>Opći prihodi i primici</v>
      </c>
      <c r="E16" s="50">
        <v>3212</v>
      </c>
      <c r="F16" s="45" t="str">
        <f t="shared" si="1"/>
        <v>Naknade za prijevoz, za rad na terenu i odvojeni život</v>
      </c>
      <c r="G16" s="328" t="s">
        <v>665</v>
      </c>
      <c r="H16" s="45" t="str">
        <f t="shared" si="2"/>
        <v>PROGRAMSKO FINANCIRANJE JAVNIH VISOKIH UČILIŠTA</v>
      </c>
      <c r="I16" s="45" t="str">
        <f t="shared" si="3"/>
        <v>0942</v>
      </c>
      <c r="J16" s="224">
        <v>5309</v>
      </c>
      <c r="K16" s="224">
        <v>5309</v>
      </c>
      <c r="L16" s="224">
        <v>5309</v>
      </c>
      <c r="M16" s="49"/>
      <c r="N16" s="246" t="str">
        <f>IF(C16="","",'OPĆI DIO'!$C$1)</f>
        <v>42024 SVEUČILIŠTE JURJA DOBRILE U PULI</v>
      </c>
      <c r="O16" s="40" t="str">
        <f t="shared" si="4"/>
        <v>321</v>
      </c>
      <c r="P16" s="40" t="str">
        <f t="shared" si="5"/>
        <v>32</v>
      </c>
      <c r="Q16" s="40" t="str">
        <f t="shared" si="6"/>
        <v>11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9"/>
        <v>32</v>
      </c>
      <c r="AA16" s="40" t="str">
        <f t="shared" si="10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0"/>
        <v>Opći prihodi i primici</v>
      </c>
      <c r="E17" s="50">
        <v>3213</v>
      </c>
      <c r="F17" s="45" t="str">
        <f t="shared" si="1"/>
        <v>Stručno usavršavanje zaposlenika</v>
      </c>
      <c r="G17" s="328" t="s">
        <v>665</v>
      </c>
      <c r="H17" s="45" t="str">
        <f t="shared" si="2"/>
        <v>PROGRAMSKO FINANCIRANJE JAVNIH VISOKIH UČILIŠTA</v>
      </c>
      <c r="I17" s="45" t="str">
        <f t="shared" si="3"/>
        <v>0942</v>
      </c>
      <c r="J17" s="224">
        <v>20698</v>
      </c>
      <c r="K17" s="224">
        <v>20698</v>
      </c>
      <c r="L17" s="224">
        <v>20698</v>
      </c>
      <c r="M17" s="49"/>
      <c r="N17" s="246" t="str">
        <f>IF(C17="","",'OPĆI DIO'!$C$1)</f>
        <v>42024 SVEUČILIŠTE JURJA DOBRILE U PULI</v>
      </c>
      <c r="O17" s="40" t="str">
        <f t="shared" si="4"/>
        <v>321</v>
      </c>
      <c r="P17" s="40" t="str">
        <f t="shared" si="5"/>
        <v>32</v>
      </c>
      <c r="Q17" s="40" t="str">
        <f t="shared" si="6"/>
        <v>11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9"/>
        <v>32</v>
      </c>
      <c r="AA17" s="40" t="str">
        <f t="shared" si="10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0"/>
        <v>Opći prihodi i primici</v>
      </c>
      <c r="E18" s="50">
        <v>3214</v>
      </c>
      <c r="F18" s="45" t="str">
        <f t="shared" si="1"/>
        <v>Ostale naknade troškova zaposlenima</v>
      </c>
      <c r="G18" s="328" t="s">
        <v>665</v>
      </c>
      <c r="H18" s="45" t="str">
        <f t="shared" si="2"/>
        <v>PROGRAMSKO FINANCIRANJE JAVNIH VISOKIH UČILIŠTA</v>
      </c>
      <c r="I18" s="45" t="str">
        <f t="shared" si="3"/>
        <v>0942</v>
      </c>
      <c r="J18" s="224">
        <v>26188</v>
      </c>
      <c r="K18" s="224">
        <v>26188</v>
      </c>
      <c r="L18" s="224">
        <v>26188</v>
      </c>
      <c r="M18" s="49"/>
      <c r="N18" s="246" t="str">
        <f>IF(C18="","",'OPĆI DIO'!$C$1)</f>
        <v>42024 SVEUČILIŠTE JURJA DOBRILE U PULI</v>
      </c>
      <c r="O18" s="40" t="str">
        <f t="shared" si="4"/>
        <v>321</v>
      </c>
      <c r="P18" s="40" t="str">
        <f t="shared" si="5"/>
        <v>32</v>
      </c>
      <c r="Q18" s="40" t="str">
        <f t="shared" si="6"/>
        <v>11</v>
      </c>
      <c r="R18" s="40" t="str">
        <f t="shared" si="7"/>
        <v>94</v>
      </c>
      <c r="S18" s="40" t="str">
        <f t="shared" si="8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9"/>
        <v>32</v>
      </c>
      <c r="AA18" s="40" t="str">
        <f t="shared" si="10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0"/>
        <v>Opći prihodi i primici</v>
      </c>
      <c r="E19" s="50">
        <v>3221</v>
      </c>
      <c r="F19" s="45" t="str">
        <f t="shared" si="1"/>
        <v>Uredski materijal i ostali materijalni rashodi</v>
      </c>
      <c r="G19" s="328" t="s">
        <v>665</v>
      </c>
      <c r="H19" s="45" t="str">
        <f t="shared" si="2"/>
        <v>PROGRAMSKO FINANCIRANJE JAVNIH VISOKIH UČILIŠTA</v>
      </c>
      <c r="I19" s="45" t="str">
        <f t="shared" si="3"/>
        <v>0942</v>
      </c>
      <c r="J19" s="224">
        <v>51606</v>
      </c>
      <c r="K19" s="224">
        <v>51606</v>
      </c>
      <c r="L19" s="224">
        <v>51606</v>
      </c>
      <c r="M19" s="49"/>
      <c r="N19" s="246" t="str">
        <f>IF(C19="","",'OPĆI DIO'!$C$1)</f>
        <v>42024 SVEUČILIŠTE JURJA DOBRILE U PULI</v>
      </c>
      <c r="O19" s="40" t="str">
        <f t="shared" si="4"/>
        <v>322</v>
      </c>
      <c r="P19" s="40" t="str">
        <f t="shared" si="5"/>
        <v>32</v>
      </c>
      <c r="Q19" s="40" t="str">
        <f t="shared" si="6"/>
        <v>11</v>
      </c>
      <c r="R19" s="40" t="str">
        <f t="shared" si="7"/>
        <v>94</v>
      </c>
      <c r="S19" s="40" t="str">
        <f t="shared" si="8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9"/>
        <v>32</v>
      </c>
      <c r="AA19" s="40" t="str">
        <f t="shared" si="10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0"/>
        <v>Opći prihodi i primici</v>
      </c>
      <c r="E20" s="50">
        <v>3223</v>
      </c>
      <c r="F20" s="45" t="str">
        <f t="shared" si="1"/>
        <v>Energija</v>
      </c>
      <c r="G20" s="328" t="s">
        <v>665</v>
      </c>
      <c r="H20" s="45" t="str">
        <f t="shared" si="2"/>
        <v>PROGRAMSKO FINANCIRANJE JAVNIH VISOKIH UČILIŠTA</v>
      </c>
      <c r="I20" s="45" t="str">
        <f t="shared" si="3"/>
        <v>0942</v>
      </c>
      <c r="J20" s="224">
        <v>88031</v>
      </c>
      <c r="K20" s="224">
        <v>88031</v>
      </c>
      <c r="L20" s="224">
        <v>88031</v>
      </c>
      <c r="M20" s="49"/>
      <c r="N20" s="246" t="str">
        <f>IF(C20="","",'OPĆI DIO'!$C$1)</f>
        <v>42024 SVEUČILIŠTE JURJA DOBRILE U PULI</v>
      </c>
      <c r="O20" s="40" t="str">
        <f t="shared" si="4"/>
        <v>322</v>
      </c>
      <c r="P20" s="40" t="str">
        <f t="shared" si="5"/>
        <v>32</v>
      </c>
      <c r="Q20" s="40" t="str">
        <f t="shared" si="6"/>
        <v>11</v>
      </c>
      <c r="R20" s="40" t="str">
        <f t="shared" si="7"/>
        <v>94</v>
      </c>
      <c r="S20" s="40" t="str">
        <f t="shared" si="8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9"/>
        <v>32</v>
      </c>
      <c r="AA20" s="40" t="str">
        <f t="shared" si="10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0"/>
        <v>Opći prihodi i primici</v>
      </c>
      <c r="E21" s="50">
        <v>3224</v>
      </c>
      <c r="F21" s="45" t="str">
        <f t="shared" si="1"/>
        <v>Materijal i dijelovi za tekuće i investicijsko održavanje</v>
      </c>
      <c r="G21" s="328" t="s">
        <v>665</v>
      </c>
      <c r="H21" s="45" t="str">
        <f t="shared" si="2"/>
        <v>PROGRAMSKO FINANCIRANJE JAVNIH VISOKIH UČILIŠTA</v>
      </c>
      <c r="I21" s="45" t="str">
        <f t="shared" si="3"/>
        <v>0942</v>
      </c>
      <c r="J21" s="224">
        <v>18549</v>
      </c>
      <c r="K21" s="224">
        <v>18549</v>
      </c>
      <c r="L21" s="224">
        <v>18549</v>
      </c>
      <c r="M21" s="49"/>
      <c r="N21" s="246" t="str">
        <f>IF(C21="","",'OPĆI DIO'!$C$1)</f>
        <v>42024 SVEUČILIŠTE JURJA DOBRILE U PULI</v>
      </c>
      <c r="O21" s="40" t="str">
        <f t="shared" si="4"/>
        <v>322</v>
      </c>
      <c r="P21" s="40" t="str">
        <f t="shared" si="5"/>
        <v>32</v>
      </c>
      <c r="Q21" s="40" t="str">
        <f t="shared" si="6"/>
        <v>11</v>
      </c>
      <c r="R21" s="40" t="str">
        <f t="shared" si="7"/>
        <v>94</v>
      </c>
      <c r="S21" s="40" t="str">
        <f t="shared" si="8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9"/>
        <v>32</v>
      </c>
      <c r="AA21" s="40" t="str">
        <f t="shared" si="10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0"/>
        <v>Opći prihodi i primici</v>
      </c>
      <c r="E22" s="50">
        <v>3225</v>
      </c>
      <c r="F22" s="45" t="str">
        <f t="shared" si="1"/>
        <v>Sitni inventar i auto gume</v>
      </c>
      <c r="G22" s="328" t="s">
        <v>665</v>
      </c>
      <c r="H22" s="45" t="str">
        <f t="shared" si="2"/>
        <v>PROGRAMSKO FINANCIRANJE JAVNIH VISOKIH UČILIŠTA</v>
      </c>
      <c r="I22" s="45" t="str">
        <f t="shared" si="3"/>
        <v>0942</v>
      </c>
      <c r="J22" s="224">
        <v>3584</v>
      </c>
      <c r="K22" s="224">
        <v>3584</v>
      </c>
      <c r="L22" s="224">
        <v>3584</v>
      </c>
      <c r="M22" s="49"/>
      <c r="N22" s="246" t="str">
        <f>IF(C22="","",'OPĆI DIO'!$C$1)</f>
        <v>42024 SVEUČILIŠTE JURJA DOBRILE U PULI</v>
      </c>
      <c r="O22" s="40" t="str">
        <f t="shared" si="4"/>
        <v>322</v>
      </c>
      <c r="P22" s="40" t="str">
        <f t="shared" si="5"/>
        <v>32</v>
      </c>
      <c r="Q22" s="40" t="str">
        <f t="shared" si="6"/>
        <v>11</v>
      </c>
      <c r="R22" s="40" t="str">
        <f t="shared" si="7"/>
        <v>94</v>
      </c>
      <c r="S22" s="40" t="str">
        <f t="shared" si="8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9"/>
        <v>32</v>
      </c>
      <c r="AA22" s="40" t="str">
        <f t="shared" si="10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0"/>
        <v>Opći prihodi i primici</v>
      </c>
      <c r="E23" s="50">
        <v>3227</v>
      </c>
      <c r="F23" s="45" t="str">
        <f t="shared" si="1"/>
        <v>Službena, radna i zaštitna odjeća i obuća</v>
      </c>
      <c r="G23" s="328" t="s">
        <v>665</v>
      </c>
      <c r="H23" s="45" t="str">
        <f t="shared" si="2"/>
        <v>PROGRAMSKO FINANCIRANJE JAVNIH VISOKIH UČILIŠTA</v>
      </c>
      <c r="I23" s="45" t="str">
        <f t="shared" si="3"/>
        <v>0942</v>
      </c>
      <c r="J23" s="224">
        <v>2654</v>
      </c>
      <c r="K23" s="224">
        <v>2654</v>
      </c>
      <c r="L23" s="224">
        <v>2654</v>
      </c>
      <c r="M23" s="49"/>
      <c r="N23" s="246" t="str">
        <f>IF(C23="","",'OPĆI DIO'!$C$1)</f>
        <v>42024 SVEUČILIŠTE JURJA DOBRILE U PULI</v>
      </c>
      <c r="O23" s="40" t="str">
        <f t="shared" si="4"/>
        <v>322</v>
      </c>
      <c r="P23" s="40" t="str">
        <f t="shared" si="5"/>
        <v>32</v>
      </c>
      <c r="Q23" s="40" t="str">
        <f t="shared" si="6"/>
        <v>11</v>
      </c>
      <c r="R23" s="40" t="str">
        <f t="shared" si="7"/>
        <v>94</v>
      </c>
      <c r="S23" s="40" t="str">
        <f t="shared" si="8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9"/>
        <v>32</v>
      </c>
      <c r="AA23" s="40" t="str">
        <f t="shared" si="10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0"/>
        <v>Opći prihodi i primici</v>
      </c>
      <c r="E24" s="50">
        <v>3231</v>
      </c>
      <c r="F24" s="45" t="str">
        <f t="shared" si="1"/>
        <v>Usluge telefona, pošte i prijevoza</v>
      </c>
      <c r="G24" s="328" t="s">
        <v>665</v>
      </c>
      <c r="H24" s="45" t="str">
        <f t="shared" si="2"/>
        <v>PROGRAMSKO FINANCIRANJE JAVNIH VISOKIH UČILIŠTA</v>
      </c>
      <c r="I24" s="45" t="str">
        <f t="shared" si="3"/>
        <v>0942</v>
      </c>
      <c r="J24" s="224">
        <v>37362</v>
      </c>
      <c r="K24" s="224">
        <v>33362</v>
      </c>
      <c r="L24" s="224">
        <v>33362</v>
      </c>
      <c r="M24" s="49"/>
      <c r="N24" s="246" t="str">
        <f>IF(C24="","",'OPĆI DIO'!$C$1)</f>
        <v>42024 SVEUČILIŠTE JURJA DOBRILE U PULI</v>
      </c>
      <c r="O24" s="40" t="str">
        <f t="shared" si="4"/>
        <v>323</v>
      </c>
      <c r="P24" s="40" t="str">
        <f t="shared" si="5"/>
        <v>32</v>
      </c>
      <c r="Q24" s="40" t="str">
        <f t="shared" si="6"/>
        <v>11</v>
      </c>
      <c r="R24" s="40" t="str">
        <f t="shared" si="7"/>
        <v>94</v>
      </c>
      <c r="S24" s="40" t="str">
        <f t="shared" si="8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9"/>
        <v>32</v>
      </c>
      <c r="AA24" s="40" t="str">
        <f t="shared" si="10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0"/>
        <v>Opći prihodi i primici</v>
      </c>
      <c r="E25" s="50">
        <v>3232</v>
      </c>
      <c r="F25" s="45" t="str">
        <f t="shared" si="1"/>
        <v>Usluge tekućeg i investicijskog održavanja</v>
      </c>
      <c r="G25" s="328" t="s">
        <v>665</v>
      </c>
      <c r="H25" s="45" t="str">
        <f t="shared" si="2"/>
        <v>PROGRAMSKO FINANCIRANJE JAVNIH VISOKIH UČILIŠTA</v>
      </c>
      <c r="I25" s="45" t="str">
        <f t="shared" si="3"/>
        <v>0942</v>
      </c>
      <c r="J25" s="224">
        <v>27054</v>
      </c>
      <c r="K25" s="224">
        <v>27054</v>
      </c>
      <c r="L25" s="224">
        <v>27054</v>
      </c>
      <c r="M25" s="49"/>
      <c r="N25" s="246" t="str">
        <f>IF(C25="","",'OPĆI DIO'!$C$1)</f>
        <v>42024 SVEUČILIŠTE JURJA DOBRILE U PULI</v>
      </c>
      <c r="O25" s="40" t="str">
        <f t="shared" si="4"/>
        <v>323</v>
      </c>
      <c r="P25" s="40" t="str">
        <f t="shared" si="5"/>
        <v>32</v>
      </c>
      <c r="Q25" s="40" t="str">
        <f t="shared" si="6"/>
        <v>11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89</v>
      </c>
      <c r="Z25" s="204" t="str">
        <f t="shared" si="9"/>
        <v>32</v>
      </c>
      <c r="AA25" s="40" t="str">
        <f t="shared" si="10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0"/>
        <v>Opći prihodi i primici</v>
      </c>
      <c r="E26" s="50">
        <v>3233</v>
      </c>
      <c r="F26" s="45" t="str">
        <f t="shared" si="1"/>
        <v>Usluge promidžbe i informiranja</v>
      </c>
      <c r="G26" s="328" t="s">
        <v>665</v>
      </c>
      <c r="H26" s="45" t="str">
        <f t="shared" si="2"/>
        <v>PROGRAMSKO FINANCIRANJE JAVNIH VISOKIH UČILIŠTA</v>
      </c>
      <c r="I26" s="45" t="str">
        <f t="shared" si="3"/>
        <v>0942</v>
      </c>
      <c r="J26" s="224">
        <v>13669</v>
      </c>
      <c r="K26" s="224">
        <v>13669</v>
      </c>
      <c r="L26" s="224">
        <v>13669</v>
      </c>
      <c r="M26" s="49"/>
      <c r="N26" s="246" t="str">
        <f>IF(C26="","",'OPĆI DIO'!$C$1)</f>
        <v>42024 SVEUČILIŠTE JURJA DOBRILE U PULI</v>
      </c>
      <c r="O26" s="40" t="str">
        <f t="shared" si="4"/>
        <v>323</v>
      </c>
      <c r="P26" s="40" t="str">
        <f t="shared" si="5"/>
        <v>32</v>
      </c>
      <c r="Q26" s="40" t="str">
        <f t="shared" si="6"/>
        <v>11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109</v>
      </c>
      <c r="Z26" s="204" t="str">
        <f t="shared" si="9"/>
        <v>32</v>
      </c>
      <c r="AA26" s="40" t="str">
        <f t="shared" si="10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0"/>
        <v>Opći prihodi i primici</v>
      </c>
      <c r="E27" s="50">
        <v>3234</v>
      </c>
      <c r="F27" s="45" t="str">
        <f t="shared" si="1"/>
        <v>Komunalne usluge</v>
      </c>
      <c r="G27" s="328" t="s">
        <v>665</v>
      </c>
      <c r="H27" s="45" t="str">
        <f t="shared" si="2"/>
        <v>PROGRAMSKO FINANCIRANJE JAVNIH VISOKIH UČILIŠTA</v>
      </c>
      <c r="I27" s="45" t="str">
        <f t="shared" si="3"/>
        <v>0942</v>
      </c>
      <c r="J27" s="224">
        <v>42648</v>
      </c>
      <c r="K27" s="224">
        <v>42648</v>
      </c>
      <c r="L27" s="224">
        <v>42648</v>
      </c>
      <c r="M27" s="49"/>
      <c r="N27" s="246" t="str">
        <f>IF(C27="","",'OPĆI DIO'!$C$1)</f>
        <v>42024 SVEUČILIŠTE JURJA DOBRILE U PULI</v>
      </c>
      <c r="O27" s="40" t="str">
        <f t="shared" si="4"/>
        <v>323</v>
      </c>
      <c r="P27" s="40" t="str">
        <f t="shared" si="5"/>
        <v>32</v>
      </c>
      <c r="Q27" s="40" t="str">
        <f t="shared" si="6"/>
        <v>11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52</v>
      </c>
      <c r="Z27" s="204" t="str">
        <f t="shared" si="9"/>
        <v>32</v>
      </c>
      <c r="AA27" s="40" t="str">
        <f t="shared" si="10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0"/>
        <v>Opći prihodi i primici</v>
      </c>
      <c r="E28" s="50">
        <v>3235</v>
      </c>
      <c r="F28" s="45" t="str">
        <f t="shared" si="1"/>
        <v>Zakupnine i najamnine</v>
      </c>
      <c r="G28" s="328" t="s">
        <v>665</v>
      </c>
      <c r="H28" s="45" t="str">
        <f t="shared" si="2"/>
        <v>PROGRAMSKO FINANCIRANJE JAVNIH VISOKIH UČILIŠTA</v>
      </c>
      <c r="I28" s="45" t="str">
        <f t="shared" si="3"/>
        <v>0942</v>
      </c>
      <c r="J28" s="224">
        <v>38251</v>
      </c>
      <c r="K28" s="224">
        <v>38251</v>
      </c>
      <c r="L28" s="224">
        <v>38251</v>
      </c>
      <c r="M28" s="49"/>
      <c r="N28" s="246" t="str">
        <f>IF(C28="","",'OPĆI DIO'!$C$1)</f>
        <v>42024 SVEUČILIŠTE JURJA DOBRILE U PULI</v>
      </c>
      <c r="O28" s="40" t="str">
        <f t="shared" si="4"/>
        <v>323</v>
      </c>
      <c r="P28" s="40" t="str">
        <f t="shared" si="5"/>
        <v>32</v>
      </c>
      <c r="Q28" s="40" t="str">
        <f t="shared" si="6"/>
        <v>11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65</v>
      </c>
      <c r="Z28" s="204" t="str">
        <f t="shared" si="9"/>
        <v>32</v>
      </c>
      <c r="AA28" s="40" t="str">
        <f t="shared" si="10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0"/>
        <v>Opći prihodi i primici</v>
      </c>
      <c r="E29" s="50">
        <v>3236</v>
      </c>
      <c r="F29" s="45" t="str">
        <f t="shared" si="1"/>
        <v>Zdravstvene i veterinarske usluge</v>
      </c>
      <c r="G29" s="328" t="s">
        <v>665</v>
      </c>
      <c r="H29" s="45" t="str">
        <f t="shared" si="2"/>
        <v>PROGRAMSKO FINANCIRANJE JAVNIH VISOKIH UČILIŠTA</v>
      </c>
      <c r="I29" s="45" t="str">
        <f t="shared" si="3"/>
        <v>0942</v>
      </c>
      <c r="J29" s="224">
        <v>664</v>
      </c>
      <c r="K29" s="224">
        <v>664</v>
      </c>
      <c r="L29" s="224">
        <v>664</v>
      </c>
      <c r="M29" s="49"/>
      <c r="N29" s="246" t="str">
        <f>IF(C29="","",'OPĆI DIO'!$C$1)</f>
        <v>42024 SVEUČILIŠTE JURJA DOBRILE U PULI</v>
      </c>
      <c r="O29" s="40" t="str">
        <f t="shared" si="4"/>
        <v>323</v>
      </c>
      <c r="P29" s="40" t="str">
        <f t="shared" si="5"/>
        <v>32</v>
      </c>
      <c r="Q29" s="40" t="str">
        <f t="shared" si="6"/>
        <v>11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102</v>
      </c>
      <c r="Z29" s="204" t="str">
        <f t="shared" si="9"/>
        <v>32</v>
      </c>
      <c r="AA29" s="40" t="str">
        <f t="shared" si="10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0"/>
        <v>Opći prihodi i primici</v>
      </c>
      <c r="E30" s="50">
        <v>3237</v>
      </c>
      <c r="F30" s="45" t="str">
        <f t="shared" si="1"/>
        <v>Intelektualne i osobne usluge</v>
      </c>
      <c r="G30" s="328" t="s">
        <v>665</v>
      </c>
      <c r="H30" s="45" t="str">
        <f t="shared" si="2"/>
        <v>PROGRAMSKO FINANCIRANJE JAVNIH VISOKIH UČILIŠTA</v>
      </c>
      <c r="I30" s="45" t="str">
        <f t="shared" si="3"/>
        <v>0942</v>
      </c>
      <c r="J30" s="224">
        <v>265233</v>
      </c>
      <c r="K30" s="224">
        <v>265233</v>
      </c>
      <c r="L30" s="224">
        <v>265233</v>
      </c>
      <c r="M30" s="49"/>
      <c r="N30" s="246" t="str">
        <f>IF(C30="","",'OPĆI DIO'!$C$1)</f>
        <v>42024 SVEUČILIŠTE JURJA DOBRILE U PULI</v>
      </c>
      <c r="O30" s="40" t="str">
        <f t="shared" si="4"/>
        <v>323</v>
      </c>
      <c r="P30" s="40" t="str">
        <f t="shared" si="5"/>
        <v>32</v>
      </c>
      <c r="Q30" s="40" t="str">
        <f t="shared" si="6"/>
        <v>11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82</v>
      </c>
      <c r="Z30" s="204" t="str">
        <f t="shared" si="9"/>
        <v>32</v>
      </c>
      <c r="AA30" s="40" t="str">
        <f t="shared" si="10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0"/>
        <v>Opći prihodi i primici</v>
      </c>
      <c r="E31" s="50">
        <v>3238</v>
      </c>
      <c r="F31" s="45" t="str">
        <f t="shared" si="1"/>
        <v>Računalne usluge</v>
      </c>
      <c r="G31" s="328" t="s">
        <v>665</v>
      </c>
      <c r="H31" s="45" t="str">
        <f t="shared" si="2"/>
        <v>PROGRAMSKO FINANCIRANJE JAVNIH VISOKIH UČILIŠTA</v>
      </c>
      <c r="I31" s="45" t="str">
        <f t="shared" si="3"/>
        <v>0942</v>
      </c>
      <c r="J31" s="224">
        <v>25536</v>
      </c>
      <c r="K31" s="224">
        <v>25536</v>
      </c>
      <c r="L31" s="224">
        <v>25536</v>
      </c>
      <c r="M31" s="49"/>
      <c r="N31" s="246" t="str">
        <f>IF(C31="","",'OPĆI DIO'!$C$1)</f>
        <v>42024 SVEUČILIŠTE JURJA DOBRILE U PULI</v>
      </c>
      <c r="O31" s="40" t="str">
        <f t="shared" si="4"/>
        <v>323</v>
      </c>
      <c r="P31" s="40" t="str">
        <f t="shared" si="5"/>
        <v>32</v>
      </c>
      <c r="Q31" s="40" t="str">
        <f t="shared" si="6"/>
        <v>11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79</v>
      </c>
      <c r="Z31" s="204" t="str">
        <f t="shared" si="9"/>
        <v>32</v>
      </c>
      <c r="AA31" s="40" t="str">
        <f t="shared" si="10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0"/>
        <v>Opći prihodi i primici</v>
      </c>
      <c r="E32" s="50">
        <v>3239</v>
      </c>
      <c r="F32" s="45" t="str">
        <f t="shared" si="1"/>
        <v>Ostale usluge</v>
      </c>
      <c r="G32" s="328" t="s">
        <v>665</v>
      </c>
      <c r="H32" s="45" t="str">
        <f t="shared" si="2"/>
        <v>PROGRAMSKO FINANCIRANJE JAVNIH VISOKIH UČILIŠTA</v>
      </c>
      <c r="I32" s="45" t="str">
        <f t="shared" si="3"/>
        <v>0942</v>
      </c>
      <c r="J32" s="224">
        <v>30652</v>
      </c>
      <c r="K32" s="224">
        <v>30652</v>
      </c>
      <c r="L32" s="224">
        <v>30652</v>
      </c>
      <c r="M32" s="49"/>
      <c r="N32" s="246" t="str">
        <f>IF(C32="","",'OPĆI DIO'!$C$1)</f>
        <v>42024 SVEUČILIŠTE JURJA DOBRILE U PULI</v>
      </c>
      <c r="O32" s="40" t="str">
        <f t="shared" si="4"/>
        <v>323</v>
      </c>
      <c r="P32" s="40" t="str">
        <f t="shared" si="5"/>
        <v>32</v>
      </c>
      <c r="Q32" s="40" t="str">
        <f t="shared" si="6"/>
        <v>11</v>
      </c>
      <c r="R32" s="40" t="str">
        <f t="shared" si="7"/>
        <v>94</v>
      </c>
      <c r="S32" s="40" t="str">
        <f t="shared" si="8"/>
        <v>3</v>
      </c>
      <c r="W32" s="40">
        <v>3291</v>
      </c>
      <c r="X32" s="40" t="s">
        <v>80</v>
      </c>
      <c r="Z32" s="204" t="str">
        <f t="shared" si="9"/>
        <v>32</v>
      </c>
      <c r="AA32" s="40" t="str">
        <f t="shared" si="10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0"/>
        <v>Opći prihodi i primici</v>
      </c>
      <c r="E33" s="50">
        <v>3241</v>
      </c>
      <c r="F33" s="45" t="str">
        <f t="shared" si="1"/>
        <v>Naknade troškova osobama izvan radnog odnosa</v>
      </c>
      <c r="G33" s="328" t="s">
        <v>665</v>
      </c>
      <c r="H33" s="45" t="str">
        <f t="shared" si="2"/>
        <v>PROGRAMSKO FINANCIRANJE JAVNIH VISOKIH UČILIŠTA</v>
      </c>
      <c r="I33" s="45" t="str">
        <f t="shared" si="3"/>
        <v>0942</v>
      </c>
      <c r="J33" s="224">
        <v>17459</v>
      </c>
      <c r="K33" s="224">
        <v>17459</v>
      </c>
      <c r="L33" s="224">
        <v>17459</v>
      </c>
      <c r="M33" s="49"/>
      <c r="N33" s="246" t="str">
        <f>IF(C33="","",'OPĆI DIO'!$C$1)</f>
        <v>42024 SVEUČILIŠTE JURJA DOBRILE U PULI</v>
      </c>
      <c r="O33" s="40" t="str">
        <f t="shared" si="4"/>
        <v>324</v>
      </c>
      <c r="P33" s="40" t="str">
        <f t="shared" si="5"/>
        <v>32</v>
      </c>
      <c r="Q33" s="40" t="str">
        <f t="shared" si="6"/>
        <v>11</v>
      </c>
      <c r="R33" s="40" t="str">
        <f t="shared" si="7"/>
        <v>94</v>
      </c>
      <c r="S33" s="40" t="str">
        <f t="shared" si="8"/>
        <v>3</v>
      </c>
      <c r="W33" s="40">
        <v>3292</v>
      </c>
      <c r="X33" s="40" t="s">
        <v>73</v>
      </c>
      <c r="Z33" s="204" t="str">
        <f t="shared" si="9"/>
        <v>32</v>
      </c>
      <c r="AA33" s="40" t="str">
        <f t="shared" si="10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0"/>
        <v>Opći prihodi i primici</v>
      </c>
      <c r="E34" s="50">
        <v>3292</v>
      </c>
      <c r="F34" s="45" t="str">
        <f t="shared" si="1"/>
        <v>Premije osiguranja</v>
      </c>
      <c r="G34" s="328" t="s">
        <v>665</v>
      </c>
      <c r="H34" s="45" t="str">
        <f t="shared" si="2"/>
        <v>PROGRAMSKO FINANCIRANJE JAVNIH VISOKIH UČILIŠTA</v>
      </c>
      <c r="I34" s="45" t="str">
        <f t="shared" si="3"/>
        <v>0942</v>
      </c>
      <c r="J34" s="224">
        <v>15927</v>
      </c>
      <c r="K34" s="224">
        <v>15927</v>
      </c>
      <c r="L34" s="224">
        <v>15927</v>
      </c>
      <c r="M34" s="49"/>
      <c r="N34" s="246" t="str">
        <f>IF(C34="","",'OPĆI DIO'!$C$1)</f>
        <v>42024 SVEUČILIŠTE JURJA DOBRILE U PULI</v>
      </c>
      <c r="O34" s="40" t="str">
        <f t="shared" si="4"/>
        <v>329</v>
      </c>
      <c r="P34" s="40" t="str">
        <f t="shared" si="5"/>
        <v>32</v>
      </c>
      <c r="Q34" s="40" t="str">
        <f t="shared" si="6"/>
        <v>11</v>
      </c>
      <c r="R34" s="40" t="str">
        <f t="shared" si="7"/>
        <v>94</v>
      </c>
      <c r="S34" s="40" t="str">
        <f t="shared" si="8"/>
        <v>3</v>
      </c>
      <c r="W34" s="40">
        <v>3293</v>
      </c>
      <c r="X34" s="40" t="s">
        <v>83</v>
      </c>
      <c r="Z34" s="204" t="str">
        <f t="shared" si="9"/>
        <v>32</v>
      </c>
      <c r="AA34" s="40" t="str">
        <f t="shared" si="10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0"/>
        <v>Opći prihodi i primici</v>
      </c>
      <c r="E35" s="50">
        <v>3294</v>
      </c>
      <c r="F35" s="45" t="str">
        <f t="shared" si="1"/>
        <v>Članarine i norme</v>
      </c>
      <c r="G35" s="328" t="s">
        <v>665</v>
      </c>
      <c r="H35" s="45" t="str">
        <f t="shared" si="2"/>
        <v>PROGRAMSKO FINANCIRANJE JAVNIH VISOKIH UČILIŠTA</v>
      </c>
      <c r="I35" s="45" t="str">
        <f t="shared" si="3"/>
        <v>0942</v>
      </c>
      <c r="J35" s="224">
        <v>4380</v>
      </c>
      <c r="K35" s="224">
        <v>4380</v>
      </c>
      <c r="L35" s="224">
        <v>4380</v>
      </c>
      <c r="M35" s="49"/>
      <c r="N35" s="246" t="str">
        <f>IF(C35="","",'OPĆI DIO'!$C$1)</f>
        <v>42024 SVEUČILIŠTE JURJA DOBRILE U PULI</v>
      </c>
      <c r="O35" s="40" t="str">
        <f t="shared" si="4"/>
        <v>329</v>
      </c>
      <c r="P35" s="40" t="str">
        <f t="shared" si="5"/>
        <v>32</v>
      </c>
      <c r="Q35" s="40" t="str">
        <f t="shared" si="6"/>
        <v>11</v>
      </c>
      <c r="R35" s="40" t="str">
        <f t="shared" si="7"/>
        <v>94</v>
      </c>
      <c r="S35" s="40" t="str">
        <f t="shared" si="8"/>
        <v>3</v>
      </c>
      <c r="W35" s="40">
        <v>3293</v>
      </c>
      <c r="X35" s="40" t="s">
        <v>130</v>
      </c>
      <c r="Z35" s="204" t="str">
        <f t="shared" si="9"/>
        <v>32</v>
      </c>
      <c r="AA35" s="40" t="str">
        <f t="shared" si="10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0"/>
        <v>Opći prihodi i primici</v>
      </c>
      <c r="E36" s="50">
        <v>3295</v>
      </c>
      <c r="F36" s="45" t="str">
        <f t="shared" si="1"/>
        <v>Pristojbe i naknade</v>
      </c>
      <c r="G36" s="328" t="s">
        <v>665</v>
      </c>
      <c r="H36" s="45" t="str">
        <f t="shared" si="2"/>
        <v>PROGRAMSKO FINANCIRANJE JAVNIH VISOKIH UČILIŠTA</v>
      </c>
      <c r="I36" s="45" t="str">
        <f t="shared" si="3"/>
        <v>0942</v>
      </c>
      <c r="J36" s="224">
        <v>1327</v>
      </c>
      <c r="K36" s="224">
        <v>1327</v>
      </c>
      <c r="L36" s="224">
        <v>1327</v>
      </c>
      <c r="M36" s="49"/>
      <c r="N36" s="246" t="str">
        <f>IF(C36="","",'OPĆI DIO'!$C$1)</f>
        <v>42024 SVEUČILIŠTE JURJA DOBRILE U PULI</v>
      </c>
      <c r="O36" s="40" t="str">
        <f t="shared" si="4"/>
        <v>329</v>
      </c>
      <c r="P36" s="40" t="str">
        <f t="shared" si="5"/>
        <v>32</v>
      </c>
      <c r="Q36" s="40" t="str">
        <f t="shared" si="6"/>
        <v>11</v>
      </c>
      <c r="R36" s="40" t="str">
        <f t="shared" si="7"/>
        <v>94</v>
      </c>
      <c r="S36" s="40" t="str">
        <f t="shared" si="8"/>
        <v>3</v>
      </c>
      <c r="W36" s="40">
        <v>3294</v>
      </c>
      <c r="X36" s="40" t="s">
        <v>84</v>
      </c>
      <c r="Z36" s="204" t="str">
        <f t="shared" si="9"/>
        <v>32</v>
      </c>
      <c r="AA36" s="40" t="str">
        <f t="shared" si="10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0"/>
        <v>Opći prihodi i primici</v>
      </c>
      <c r="E37" s="50">
        <v>3299</v>
      </c>
      <c r="F37" s="45" t="str">
        <f t="shared" si="1"/>
        <v>Ostali nespomenuti rashodi poslovanja</v>
      </c>
      <c r="G37" s="328" t="s">
        <v>665</v>
      </c>
      <c r="H37" s="45" t="str">
        <f t="shared" si="2"/>
        <v>PROGRAMSKO FINANCIRANJE JAVNIH VISOKIH UČILIŠTA</v>
      </c>
      <c r="I37" s="45" t="str">
        <f t="shared" si="3"/>
        <v>0942</v>
      </c>
      <c r="J37" s="224">
        <v>92427</v>
      </c>
      <c r="K37" s="224">
        <v>96178</v>
      </c>
      <c r="L37" s="224">
        <v>96178</v>
      </c>
      <c r="M37" s="49"/>
      <c r="N37" s="246" t="str">
        <f>IF(C37="","",'OPĆI DIO'!$C$1)</f>
        <v>42024 SVEUČILIŠTE JURJA DOBRILE U PULI</v>
      </c>
      <c r="O37" s="40" t="str">
        <f t="shared" si="4"/>
        <v>329</v>
      </c>
      <c r="P37" s="40" t="str">
        <f t="shared" si="5"/>
        <v>32</v>
      </c>
      <c r="Q37" s="40" t="str">
        <f t="shared" si="6"/>
        <v>11</v>
      </c>
      <c r="R37" s="40" t="str">
        <f t="shared" si="7"/>
        <v>94</v>
      </c>
      <c r="S37" s="40" t="str">
        <f t="shared" si="8"/>
        <v>3</v>
      </c>
      <c r="W37" s="40">
        <v>3295</v>
      </c>
      <c r="X37" s="40" t="s">
        <v>53</v>
      </c>
      <c r="Z37" s="204" t="str">
        <f t="shared" si="9"/>
        <v>32</v>
      </c>
      <c r="AA37" s="40" t="str">
        <f t="shared" si="10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0"/>
        <v>Opći prihodi i primici</v>
      </c>
      <c r="E38" s="50">
        <v>3431</v>
      </c>
      <c r="F38" s="45" t="str">
        <f t="shared" si="1"/>
        <v>Bankarske usluge i usluge platnog prometa</v>
      </c>
      <c r="G38" s="328" t="s">
        <v>665</v>
      </c>
      <c r="H38" s="45" t="str">
        <f t="shared" si="2"/>
        <v>PROGRAMSKO FINANCIRANJE JAVNIH VISOKIH UČILIŠTA</v>
      </c>
      <c r="I38" s="45" t="str">
        <f t="shared" si="3"/>
        <v>0942</v>
      </c>
      <c r="J38" s="224">
        <v>7299</v>
      </c>
      <c r="K38" s="224">
        <v>7299</v>
      </c>
      <c r="L38" s="224">
        <v>7299</v>
      </c>
      <c r="M38" s="49"/>
      <c r="N38" s="246" t="str">
        <f>IF(C38="","",'OPĆI DIO'!$C$1)</f>
        <v>42024 SVEUČILIŠTE JURJA DOBRILE U PULI</v>
      </c>
      <c r="O38" s="40" t="str">
        <f t="shared" si="4"/>
        <v>343</v>
      </c>
      <c r="P38" s="40" t="str">
        <f t="shared" si="5"/>
        <v>34</v>
      </c>
      <c r="Q38" s="40" t="str">
        <f t="shared" si="6"/>
        <v>11</v>
      </c>
      <c r="R38" s="40" t="str">
        <f t="shared" si="7"/>
        <v>94</v>
      </c>
      <c r="S38" s="40" t="str">
        <f t="shared" si="8"/>
        <v>3</v>
      </c>
      <c r="W38" s="40">
        <v>3296</v>
      </c>
      <c r="X38" s="40" t="s">
        <v>147</v>
      </c>
      <c r="Z38" s="204" t="str">
        <f t="shared" si="9"/>
        <v>32</v>
      </c>
      <c r="AA38" s="40" t="str">
        <f t="shared" si="10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0"/>
        <v>Opći prihodi i primici</v>
      </c>
      <c r="E39" s="327">
        <v>3432</v>
      </c>
      <c r="F39" s="45" t="str">
        <f t="shared" si="1"/>
        <v>Negativne tečajne razlike i razlike zbog primjene valutne kl</v>
      </c>
      <c r="G39" s="328" t="s">
        <v>665</v>
      </c>
      <c r="H39" s="45" t="str">
        <f t="shared" si="2"/>
        <v>PROGRAMSKO FINANCIRANJE JAVNIH VISOKIH UČILIŠTA</v>
      </c>
      <c r="I39" s="45" t="str">
        <f t="shared" si="3"/>
        <v>0942</v>
      </c>
      <c r="J39" s="224">
        <v>15</v>
      </c>
      <c r="K39" s="224">
        <v>15</v>
      </c>
      <c r="L39" s="224">
        <v>15</v>
      </c>
      <c r="M39" s="49"/>
      <c r="N39" s="246" t="str">
        <f>IF(C39="","",'OPĆI DIO'!$C$1)</f>
        <v>42024 SVEUČILIŠTE JURJA DOBRILE U PULI</v>
      </c>
      <c r="O39" s="40" t="str">
        <f t="shared" si="4"/>
        <v>343</v>
      </c>
      <c r="P39" s="40" t="str">
        <f t="shared" si="5"/>
        <v>34</v>
      </c>
      <c r="Q39" s="40" t="str">
        <f t="shared" si="6"/>
        <v>11</v>
      </c>
      <c r="R39" s="40" t="str">
        <f t="shared" si="7"/>
        <v>94</v>
      </c>
      <c r="S39" s="40" t="str">
        <f t="shared" si="8"/>
        <v>3</v>
      </c>
      <c r="W39" s="40">
        <v>3299</v>
      </c>
      <c r="X39" s="40" t="s">
        <v>56</v>
      </c>
      <c r="Z39" s="204" t="str">
        <f t="shared" si="9"/>
        <v>32</v>
      </c>
      <c r="AA39" s="40" t="str">
        <f t="shared" si="10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0"/>
        <v>Opći prihodi i primici</v>
      </c>
      <c r="E40" s="50">
        <v>3433</v>
      </c>
      <c r="F40" s="45" t="str">
        <f t="shared" si="1"/>
        <v>Zatezne kamate</v>
      </c>
      <c r="G40" s="328" t="s">
        <v>665</v>
      </c>
      <c r="H40" s="45" t="str">
        <f t="shared" si="2"/>
        <v>PROGRAMSKO FINANCIRANJE JAVNIH VISOKIH UČILIŠTA</v>
      </c>
      <c r="I40" s="45" t="str">
        <f t="shared" si="3"/>
        <v>0942</v>
      </c>
      <c r="J40" s="224">
        <v>7</v>
      </c>
      <c r="K40" s="224">
        <v>7</v>
      </c>
      <c r="L40" s="224">
        <v>7</v>
      </c>
      <c r="M40" s="49"/>
      <c r="N40" s="246" t="str">
        <f>IF(C40="","",'OPĆI DIO'!$C$1)</f>
        <v>42024 SVEUČILIŠTE JURJA DOBRILE U PULI</v>
      </c>
      <c r="O40" s="40" t="str">
        <f t="shared" si="4"/>
        <v>343</v>
      </c>
      <c r="P40" s="40" t="str">
        <f t="shared" si="5"/>
        <v>34</v>
      </c>
      <c r="Q40" s="40" t="str">
        <f t="shared" si="6"/>
        <v>11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185</v>
      </c>
      <c r="Z40" s="204" t="str">
        <f t="shared" si="9"/>
        <v>34</v>
      </c>
      <c r="AA40" s="40" t="str">
        <f t="shared" si="10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11</v>
      </c>
      <c r="D41" s="45" t="str">
        <f t="shared" si="0"/>
        <v>Opći prihodi i primici</v>
      </c>
      <c r="E41" s="50">
        <v>3721</v>
      </c>
      <c r="F41" s="45" t="str">
        <f t="shared" si="1"/>
        <v>Naknade građanima i kućanstvima u novcu</v>
      </c>
      <c r="G41" s="328" t="s">
        <v>665</v>
      </c>
      <c r="H41" s="45" t="str">
        <f t="shared" si="2"/>
        <v>PROGRAMSKO FINANCIRANJE JAVNIH VISOKIH UČILIŠTA</v>
      </c>
      <c r="I41" s="45" t="str">
        <f t="shared" si="3"/>
        <v>0942</v>
      </c>
      <c r="J41" s="224">
        <v>43533</v>
      </c>
      <c r="K41" s="224">
        <v>43533</v>
      </c>
      <c r="L41" s="224">
        <v>43533</v>
      </c>
      <c r="M41" s="49"/>
      <c r="N41" s="246" t="str">
        <f>IF(C41="","",'OPĆI DIO'!$C$1)</f>
        <v>42024 SVEUČILIŠTE JURJA DOBRILE U PULI</v>
      </c>
      <c r="O41" s="40" t="str">
        <f t="shared" si="4"/>
        <v>372</v>
      </c>
      <c r="P41" s="40" t="str">
        <f t="shared" si="5"/>
        <v>37</v>
      </c>
      <c r="Q41" s="40" t="str">
        <f t="shared" si="6"/>
        <v>11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148</v>
      </c>
      <c r="Z41" s="204" t="str">
        <f t="shared" si="9"/>
        <v>34</v>
      </c>
      <c r="AA41" s="40" t="str">
        <f t="shared" si="10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11</v>
      </c>
      <c r="D42" s="45" t="str">
        <f t="shared" si="0"/>
        <v>Opći prihodi i primici</v>
      </c>
      <c r="E42" s="50">
        <v>4221</v>
      </c>
      <c r="F42" s="45" t="str">
        <f t="shared" si="1"/>
        <v>Uredska oprema i namještaj</v>
      </c>
      <c r="G42" s="328" t="s">
        <v>665</v>
      </c>
      <c r="H42" s="45" t="str">
        <f t="shared" si="2"/>
        <v>PROGRAMSKO FINANCIRANJE JAVNIH VISOKIH UČILIŠTA</v>
      </c>
      <c r="I42" s="45" t="str">
        <f t="shared" si="3"/>
        <v>0942</v>
      </c>
      <c r="J42" s="224">
        <v>29460</v>
      </c>
      <c r="K42" s="224">
        <v>29460</v>
      </c>
      <c r="L42" s="224">
        <v>29460</v>
      </c>
      <c r="M42" s="49"/>
      <c r="N42" s="246" t="str">
        <f>IF(C42="","",'OPĆI DIO'!$C$1)</f>
        <v>42024 SVEUČILIŠTE JURJA DOBRILE U PULI</v>
      </c>
      <c r="O42" s="40" t="str">
        <f t="shared" si="4"/>
        <v>422</v>
      </c>
      <c r="P42" s="40" t="str">
        <f t="shared" si="5"/>
        <v>42</v>
      </c>
      <c r="Q42" s="40" t="str">
        <f t="shared" si="6"/>
        <v>11</v>
      </c>
      <c r="R42" s="40" t="str">
        <f t="shared" si="7"/>
        <v>94</v>
      </c>
      <c r="S42" s="40" t="str">
        <f t="shared" si="8"/>
        <v>4</v>
      </c>
      <c r="W42" s="40">
        <v>3423</v>
      </c>
      <c r="X42" s="40" t="s">
        <v>148</v>
      </c>
      <c r="Z42" s="204" t="str">
        <f t="shared" ref="Z42:Z73" si="11">LEFT(W42,2)</f>
        <v>34</v>
      </c>
      <c r="AA42" s="40" t="str">
        <f t="shared" ref="AA42:AA73" si="12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11</v>
      </c>
      <c r="D43" s="45" t="str">
        <f t="shared" si="0"/>
        <v>Opći prihodi i primici</v>
      </c>
      <c r="E43" s="50">
        <v>4222</v>
      </c>
      <c r="F43" s="45" t="str">
        <f t="shared" si="1"/>
        <v>Komunikacijska oprema</v>
      </c>
      <c r="G43" s="328" t="s">
        <v>665</v>
      </c>
      <c r="H43" s="45" t="str">
        <f t="shared" si="2"/>
        <v>PROGRAMSKO FINANCIRANJE JAVNIH VISOKIH UČILIŠTA</v>
      </c>
      <c r="I43" s="45" t="str">
        <f t="shared" si="3"/>
        <v>0942</v>
      </c>
      <c r="J43" s="224">
        <v>1699</v>
      </c>
      <c r="K43" s="224">
        <v>1699</v>
      </c>
      <c r="L43" s="224">
        <v>1699</v>
      </c>
      <c r="M43" s="49"/>
      <c r="N43" s="246" t="str">
        <f>IF(C43="","",'OPĆI DIO'!$C$1)</f>
        <v>42024 SVEUČILIŠTE JURJA DOBRILE U PULI</v>
      </c>
      <c r="O43" s="40" t="str">
        <f t="shared" si="4"/>
        <v>422</v>
      </c>
      <c r="P43" s="40" t="str">
        <f t="shared" si="5"/>
        <v>42</v>
      </c>
      <c r="Q43" s="40" t="str">
        <f t="shared" si="6"/>
        <v>11</v>
      </c>
      <c r="R43" s="40" t="str">
        <f t="shared" si="7"/>
        <v>94</v>
      </c>
      <c r="S43" s="40" t="str">
        <f t="shared" si="8"/>
        <v>4</v>
      </c>
      <c r="W43" s="40">
        <v>3427</v>
      </c>
      <c r="X43" s="40" t="s">
        <v>187</v>
      </c>
      <c r="Z43" s="204" t="str">
        <f t="shared" si="11"/>
        <v>34</v>
      </c>
      <c r="AA43" s="40" t="str">
        <f t="shared" si="12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11</v>
      </c>
      <c r="D44" s="45" t="str">
        <f t="shared" si="0"/>
        <v>Opći prihodi i primici</v>
      </c>
      <c r="E44" s="50">
        <v>4223</v>
      </c>
      <c r="F44" s="45" t="str">
        <f t="shared" si="1"/>
        <v>Oprema za održavanje i zaštitu</v>
      </c>
      <c r="G44" s="328" t="s">
        <v>665</v>
      </c>
      <c r="H44" s="45" t="str">
        <f t="shared" si="2"/>
        <v>PROGRAMSKO FINANCIRANJE JAVNIH VISOKIH UČILIŠTA</v>
      </c>
      <c r="I44" s="45" t="str">
        <f t="shared" si="3"/>
        <v>0942</v>
      </c>
      <c r="J44" s="224">
        <v>1327</v>
      </c>
      <c r="K44" s="224">
        <v>1327</v>
      </c>
      <c r="L44" s="224">
        <v>1327</v>
      </c>
      <c r="M44" s="49"/>
      <c r="N44" s="246" t="str">
        <f>IF(C44="","",'OPĆI DIO'!$C$1)</f>
        <v>42024 SVEUČILIŠTE JURJA DOBRILE U PULI</v>
      </c>
      <c r="O44" s="40" t="str">
        <f t="shared" si="4"/>
        <v>422</v>
      </c>
      <c r="P44" s="40" t="str">
        <f t="shared" si="5"/>
        <v>42</v>
      </c>
      <c r="Q44" s="40" t="str">
        <f t="shared" si="6"/>
        <v>11</v>
      </c>
      <c r="R44" s="40" t="str">
        <f t="shared" si="7"/>
        <v>94</v>
      </c>
      <c r="S44" s="40" t="str">
        <f t="shared" si="8"/>
        <v>4</v>
      </c>
      <c r="W44" s="40">
        <v>3431</v>
      </c>
      <c r="X44" s="40" t="s">
        <v>81</v>
      </c>
      <c r="Z44" s="204" t="str">
        <f t="shared" si="11"/>
        <v>34</v>
      </c>
      <c r="AA44" s="40" t="str">
        <f t="shared" si="12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11</v>
      </c>
      <c r="D45" s="45" t="str">
        <f t="shared" si="0"/>
        <v>Opći prihodi i primici</v>
      </c>
      <c r="E45" s="50">
        <v>4227</v>
      </c>
      <c r="F45" s="45" t="str">
        <f t="shared" si="1"/>
        <v>Uređaji, strojevi i oprema za ostale namjene</v>
      </c>
      <c r="G45" s="328" t="s">
        <v>665</v>
      </c>
      <c r="H45" s="45" t="str">
        <f t="shared" si="2"/>
        <v>PROGRAMSKO FINANCIRANJE JAVNIH VISOKIH UČILIŠTA</v>
      </c>
      <c r="I45" s="45" t="str">
        <f t="shared" si="3"/>
        <v>0942</v>
      </c>
      <c r="J45" s="224">
        <v>28469</v>
      </c>
      <c r="K45" s="224">
        <v>28469</v>
      </c>
      <c r="L45" s="224">
        <v>28469</v>
      </c>
      <c r="M45" s="49"/>
      <c r="N45" s="246" t="str">
        <f>IF(C45="","",'OPĆI DIO'!$C$1)</f>
        <v>42024 SVEUČILIŠTE JURJA DOBRILE U PULI</v>
      </c>
      <c r="O45" s="40" t="str">
        <f t="shared" si="4"/>
        <v>422</v>
      </c>
      <c r="P45" s="40" t="str">
        <f t="shared" si="5"/>
        <v>42</v>
      </c>
      <c r="Q45" s="40" t="str">
        <f t="shared" si="6"/>
        <v>11</v>
      </c>
      <c r="R45" s="40" t="str">
        <f t="shared" si="7"/>
        <v>94</v>
      </c>
      <c r="S45" s="40" t="str">
        <f t="shared" si="8"/>
        <v>4</v>
      </c>
      <c r="W45" s="40">
        <v>3432</v>
      </c>
      <c r="X45" s="40" t="s">
        <v>97</v>
      </c>
      <c r="Z45" s="204" t="str">
        <f t="shared" si="11"/>
        <v>34</v>
      </c>
      <c r="AA45" s="40" t="str">
        <f t="shared" si="12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11</v>
      </c>
      <c r="D46" s="45" t="str">
        <f t="shared" si="0"/>
        <v>Opći prihodi i primici</v>
      </c>
      <c r="E46" s="50">
        <v>4241</v>
      </c>
      <c r="F46" s="45" t="str">
        <f t="shared" si="1"/>
        <v>Knjige</v>
      </c>
      <c r="G46" s="328" t="s">
        <v>665</v>
      </c>
      <c r="H46" s="45" t="str">
        <f t="shared" si="2"/>
        <v>PROGRAMSKO FINANCIRANJE JAVNIH VISOKIH UČILIŠTA</v>
      </c>
      <c r="I46" s="45" t="str">
        <f t="shared" si="3"/>
        <v>0942</v>
      </c>
      <c r="J46" s="224">
        <v>4605</v>
      </c>
      <c r="K46" s="224">
        <v>4605</v>
      </c>
      <c r="L46" s="224">
        <v>4605</v>
      </c>
      <c r="M46" s="49"/>
      <c r="N46" s="246" t="str">
        <f>IF(C46="","",'OPĆI DIO'!$C$1)</f>
        <v>42024 SVEUČILIŠTE JURJA DOBRILE U PULI</v>
      </c>
      <c r="O46" s="40" t="str">
        <f t="shared" si="4"/>
        <v>424</v>
      </c>
      <c r="P46" s="40" t="str">
        <f t="shared" si="5"/>
        <v>42</v>
      </c>
      <c r="Q46" s="40" t="str">
        <f t="shared" si="6"/>
        <v>11</v>
      </c>
      <c r="R46" s="40" t="str">
        <f t="shared" si="7"/>
        <v>94</v>
      </c>
      <c r="S46" s="40" t="str">
        <f t="shared" si="8"/>
        <v>4</v>
      </c>
      <c r="W46" s="40">
        <v>3433</v>
      </c>
      <c r="X46" s="40" t="s">
        <v>135</v>
      </c>
      <c r="Z46" s="204" t="str">
        <f t="shared" si="11"/>
        <v>34</v>
      </c>
      <c r="AA46" s="40" t="str">
        <f t="shared" si="12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11</v>
      </c>
      <c r="D47" s="45" t="str">
        <f t="shared" si="0"/>
        <v>Opći prihodi i primici</v>
      </c>
      <c r="E47" s="50">
        <v>4262</v>
      </c>
      <c r="F47" s="45" t="str">
        <f t="shared" si="1"/>
        <v>Ulaganja u računalne programe</v>
      </c>
      <c r="G47" s="328" t="s">
        <v>665</v>
      </c>
      <c r="H47" s="45" t="str">
        <f t="shared" si="2"/>
        <v>PROGRAMSKO FINANCIRANJE JAVNIH VISOKIH UČILIŠTA</v>
      </c>
      <c r="I47" s="45" t="str">
        <f t="shared" si="3"/>
        <v>0942</v>
      </c>
      <c r="J47" s="224">
        <v>9291</v>
      </c>
      <c r="K47" s="224">
        <v>9291</v>
      </c>
      <c r="L47" s="224">
        <v>9291</v>
      </c>
      <c r="M47" s="49"/>
      <c r="N47" s="246" t="str">
        <f>IF(C47="","",'OPĆI DIO'!$C$1)</f>
        <v>42024 SVEUČILIŠTE JURJA DOBRILE U PULI</v>
      </c>
      <c r="O47" s="40" t="str">
        <f t="shared" si="4"/>
        <v>426</v>
      </c>
      <c r="P47" s="40" t="str">
        <f t="shared" si="5"/>
        <v>42</v>
      </c>
      <c r="Q47" s="40" t="str">
        <f t="shared" si="6"/>
        <v>11</v>
      </c>
      <c r="R47" s="40" t="str">
        <f t="shared" si="7"/>
        <v>94</v>
      </c>
      <c r="S47" s="40" t="str">
        <f t="shared" si="8"/>
        <v>4</v>
      </c>
      <c r="W47" s="40">
        <v>3434</v>
      </c>
      <c r="X47" s="40" t="s">
        <v>66</v>
      </c>
      <c r="Z47" s="204" t="str">
        <f t="shared" si="11"/>
        <v>34</v>
      </c>
      <c r="AA47" s="40" t="str">
        <f t="shared" si="12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11</v>
      </c>
      <c r="D48" s="45" t="str">
        <f t="shared" si="0"/>
        <v>Opći prihodi i primici</v>
      </c>
      <c r="E48" s="50">
        <v>4511</v>
      </c>
      <c r="F48" s="45" t="str">
        <f t="shared" si="1"/>
        <v>Dodatna ulaganja na građevinskim objektima</v>
      </c>
      <c r="G48" s="329" t="s">
        <v>665</v>
      </c>
      <c r="H48" s="45" t="str">
        <f t="shared" si="2"/>
        <v>PROGRAMSKO FINANCIRANJE JAVNIH VISOKIH UČILIŠTA</v>
      </c>
      <c r="I48" s="45" t="str">
        <f t="shared" si="3"/>
        <v>0942</v>
      </c>
      <c r="J48" s="224">
        <v>23890</v>
      </c>
      <c r="K48" s="224">
        <v>23890</v>
      </c>
      <c r="L48" s="224">
        <v>23890</v>
      </c>
      <c r="M48" s="49"/>
      <c r="N48" s="246" t="str">
        <f>IF(C48="","",'OPĆI DIO'!$C$1)</f>
        <v>42024 SVEUČILIŠTE JURJA DOBRILE U PULI</v>
      </c>
      <c r="O48" s="40" t="str">
        <f t="shared" si="4"/>
        <v>451</v>
      </c>
      <c r="P48" s="40" t="str">
        <f t="shared" si="5"/>
        <v>45</v>
      </c>
      <c r="Q48" s="40" t="str">
        <f t="shared" si="6"/>
        <v>11</v>
      </c>
      <c r="R48" s="40" t="str">
        <f t="shared" si="7"/>
        <v>94</v>
      </c>
      <c r="S48" s="40" t="str">
        <f t="shared" si="8"/>
        <v>4</v>
      </c>
      <c r="W48" s="40">
        <v>3511</v>
      </c>
      <c r="X48" s="40" t="s">
        <v>178</v>
      </c>
      <c r="Z48" s="204" t="str">
        <f t="shared" si="11"/>
        <v>35</v>
      </c>
      <c r="AA48" s="40" t="str">
        <f t="shared" si="12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11</v>
      </c>
      <c r="D49" s="45" t="str">
        <f t="shared" si="0"/>
        <v>Opći prihodi i primici</v>
      </c>
      <c r="E49" s="50">
        <v>3211</v>
      </c>
      <c r="F49" s="45" t="str">
        <f t="shared" si="1"/>
        <v>Službena putovanja</v>
      </c>
      <c r="G49" s="329" t="s">
        <v>665</v>
      </c>
      <c r="H49" s="45" t="str">
        <f t="shared" si="2"/>
        <v>PROGRAMSKO FINANCIRANJE JAVNIH VISOKIH UČILIŠTA</v>
      </c>
      <c r="I49" s="45" t="str">
        <f t="shared" si="3"/>
        <v>0942</v>
      </c>
      <c r="J49" s="224">
        <v>16098</v>
      </c>
      <c r="K49" s="224">
        <v>16098</v>
      </c>
      <c r="L49" s="224">
        <v>16098</v>
      </c>
      <c r="M49" s="49"/>
      <c r="N49" s="246" t="str">
        <f>IF(C49="","",'OPĆI DIO'!$C$1)</f>
        <v>42024 SVEUČILIŠTE JURJA DOBRILE U PULI</v>
      </c>
      <c r="O49" s="40" t="str">
        <f t="shared" si="4"/>
        <v>321</v>
      </c>
      <c r="P49" s="40" t="str">
        <f t="shared" si="5"/>
        <v>32</v>
      </c>
      <c r="Q49" s="40" t="str">
        <f t="shared" si="6"/>
        <v>11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180</v>
      </c>
      <c r="Z49" s="204" t="str">
        <f t="shared" si="11"/>
        <v>35</v>
      </c>
      <c r="AA49" s="40" t="str">
        <f t="shared" si="12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11</v>
      </c>
      <c r="D50" s="45" t="str">
        <f t="shared" si="0"/>
        <v>Opći prihodi i primici</v>
      </c>
      <c r="E50" s="50">
        <v>3213</v>
      </c>
      <c r="F50" s="45" t="str">
        <f t="shared" si="1"/>
        <v>Stručno usavršavanje zaposlenika</v>
      </c>
      <c r="G50" s="329" t="s">
        <v>665</v>
      </c>
      <c r="H50" s="45" t="str">
        <f t="shared" si="2"/>
        <v>PROGRAMSKO FINANCIRANJE JAVNIH VISOKIH UČILIŠTA</v>
      </c>
      <c r="I50" s="45" t="str">
        <f t="shared" si="3"/>
        <v>0942</v>
      </c>
      <c r="J50" s="224">
        <v>19660</v>
      </c>
      <c r="K50" s="224">
        <v>19660</v>
      </c>
      <c r="L50" s="224">
        <v>19660</v>
      </c>
      <c r="M50" s="49"/>
      <c r="N50" s="246" t="str">
        <f>IF(C50="","",'OPĆI DIO'!$C$1)</f>
        <v>42024 SVEUČILIŠTE JURJA DOBRILE U PULI</v>
      </c>
      <c r="O50" s="40" t="str">
        <f t="shared" si="4"/>
        <v>321</v>
      </c>
      <c r="P50" s="40" t="str">
        <f t="shared" si="5"/>
        <v>32</v>
      </c>
      <c r="Q50" s="40" t="str">
        <f t="shared" si="6"/>
        <v>11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230</v>
      </c>
      <c r="Z50" s="204" t="str">
        <f t="shared" si="11"/>
        <v>35</v>
      </c>
      <c r="AA50" s="40" t="str">
        <f t="shared" si="12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11</v>
      </c>
      <c r="D51" s="45" t="str">
        <f t="shared" si="0"/>
        <v>Opći prihodi i primici</v>
      </c>
      <c r="E51" s="50">
        <v>3214</v>
      </c>
      <c r="F51" s="45" t="str">
        <f t="shared" si="1"/>
        <v>Ostale naknade troškova zaposlenima</v>
      </c>
      <c r="G51" s="329" t="s">
        <v>665</v>
      </c>
      <c r="H51" s="45" t="str">
        <f t="shared" si="2"/>
        <v>PROGRAMSKO FINANCIRANJE JAVNIH VISOKIH UČILIŠTA</v>
      </c>
      <c r="I51" s="45" t="str">
        <f t="shared" si="3"/>
        <v>0942</v>
      </c>
      <c r="J51" s="224">
        <v>5079</v>
      </c>
      <c r="K51" s="224">
        <v>5079</v>
      </c>
      <c r="L51" s="224">
        <v>5079</v>
      </c>
      <c r="M51" s="49"/>
      <c r="N51" s="246" t="str">
        <f>IF(C51="","",'OPĆI DIO'!$C$1)</f>
        <v>42024 SVEUČILIŠTE JURJA DOBRILE U PULI</v>
      </c>
      <c r="O51" s="40" t="str">
        <f t="shared" si="4"/>
        <v>321</v>
      </c>
      <c r="P51" s="40" t="str">
        <f t="shared" si="5"/>
        <v>32</v>
      </c>
      <c r="Q51" s="40" t="str">
        <f t="shared" si="6"/>
        <v>11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132</v>
      </c>
      <c r="Z51" s="204" t="str">
        <f t="shared" si="11"/>
        <v>35</v>
      </c>
      <c r="AA51" s="40" t="str">
        <f t="shared" si="12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11</v>
      </c>
      <c r="D52" s="45" t="str">
        <f t="shared" si="0"/>
        <v>Opći prihodi i primici</v>
      </c>
      <c r="E52" s="50">
        <v>3221</v>
      </c>
      <c r="F52" s="45" t="str">
        <f t="shared" si="1"/>
        <v>Uredski materijal i ostali materijalni rashodi</v>
      </c>
      <c r="G52" s="329" t="s">
        <v>665</v>
      </c>
      <c r="H52" s="45" t="str">
        <f t="shared" si="2"/>
        <v>PROGRAMSKO FINANCIRANJE JAVNIH VISOKIH UČILIŠTA</v>
      </c>
      <c r="I52" s="45" t="str">
        <f t="shared" si="3"/>
        <v>0942</v>
      </c>
      <c r="J52" s="224">
        <v>15741</v>
      </c>
      <c r="K52" s="224">
        <v>15741</v>
      </c>
      <c r="L52" s="224">
        <v>15741</v>
      </c>
      <c r="M52" s="49"/>
      <c r="N52" s="246" t="str">
        <f>IF(C52="","",'OPĆI DIO'!$C$1)</f>
        <v>42024 SVEUČILIŠTE JURJA DOBRILE U PULI</v>
      </c>
      <c r="O52" s="40" t="str">
        <f t="shared" si="4"/>
        <v>322</v>
      </c>
      <c r="P52" s="40" t="str">
        <f t="shared" si="5"/>
        <v>32</v>
      </c>
      <c r="Q52" s="40" t="str">
        <f t="shared" si="6"/>
        <v>11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86</v>
      </c>
      <c r="Z52" s="204" t="str">
        <f t="shared" si="11"/>
        <v>36</v>
      </c>
      <c r="AA52" s="40" t="str">
        <f t="shared" si="12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11</v>
      </c>
      <c r="D53" s="45" t="str">
        <f t="shared" si="0"/>
        <v>Opći prihodi i primici</v>
      </c>
      <c r="E53" s="50">
        <v>3237</v>
      </c>
      <c r="F53" s="45" t="str">
        <f t="shared" si="1"/>
        <v>Intelektualne i osobne usluge</v>
      </c>
      <c r="G53" s="329" t="s">
        <v>665</v>
      </c>
      <c r="H53" s="45" t="str">
        <f t="shared" si="2"/>
        <v>PROGRAMSKO FINANCIRANJE JAVNIH VISOKIH UČILIŠTA</v>
      </c>
      <c r="I53" s="45" t="str">
        <f t="shared" si="3"/>
        <v>0942</v>
      </c>
      <c r="J53" s="224">
        <v>10180</v>
      </c>
      <c r="K53" s="224">
        <v>10180</v>
      </c>
      <c r="L53" s="224">
        <v>10180</v>
      </c>
      <c r="M53" s="49"/>
      <c r="N53" s="246" t="str">
        <f>IF(C53="","",'OPĆI DIO'!$C$1)</f>
        <v>42024 SVEUČILIŠTE JURJA DOBRILE U PULI</v>
      </c>
      <c r="O53" s="40" t="str">
        <f t="shared" si="4"/>
        <v>323</v>
      </c>
      <c r="P53" s="40" t="str">
        <f t="shared" si="5"/>
        <v>32</v>
      </c>
      <c r="Q53" s="40" t="str">
        <f t="shared" si="6"/>
        <v>11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136</v>
      </c>
      <c r="Z53" s="204" t="str">
        <f t="shared" si="11"/>
        <v>36</v>
      </c>
      <c r="AA53" s="40" t="str">
        <f t="shared" si="12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11</v>
      </c>
      <c r="D54" s="45" t="str">
        <f t="shared" si="0"/>
        <v>Opći prihodi i primici</v>
      </c>
      <c r="E54" s="50">
        <v>3239</v>
      </c>
      <c r="F54" s="45" t="str">
        <f t="shared" si="1"/>
        <v>Ostale usluge</v>
      </c>
      <c r="G54" s="329" t="s">
        <v>665</v>
      </c>
      <c r="H54" s="45" t="str">
        <f t="shared" si="2"/>
        <v>PROGRAMSKO FINANCIRANJE JAVNIH VISOKIH UČILIŠTA</v>
      </c>
      <c r="I54" s="45" t="str">
        <f t="shared" si="3"/>
        <v>0942</v>
      </c>
      <c r="J54" s="224">
        <v>557</v>
      </c>
      <c r="K54" s="224">
        <v>557</v>
      </c>
      <c r="L54" s="224">
        <v>557</v>
      </c>
      <c r="M54" s="49"/>
      <c r="N54" s="246" t="str">
        <f>IF(C54="","",'OPĆI DIO'!$C$1)</f>
        <v>42024 SVEUČILIŠTE JURJA DOBRILE U PULI</v>
      </c>
      <c r="O54" s="40" t="str">
        <f t="shared" si="4"/>
        <v>323</v>
      </c>
      <c r="P54" s="40" t="str">
        <f t="shared" si="5"/>
        <v>32</v>
      </c>
      <c r="Q54" s="40" t="str">
        <f t="shared" si="6"/>
        <v>11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177</v>
      </c>
      <c r="Z54" s="204" t="str">
        <f t="shared" si="11"/>
        <v>36</v>
      </c>
      <c r="AA54" s="40" t="str">
        <f t="shared" si="12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11</v>
      </c>
      <c r="D55" s="45" t="str">
        <f t="shared" si="0"/>
        <v>Opći prihodi i primici</v>
      </c>
      <c r="E55" s="50">
        <v>3241</v>
      </c>
      <c r="F55" s="45" t="str">
        <f t="shared" si="1"/>
        <v>Naknade troškova osobama izvan radnog odnosa</v>
      </c>
      <c r="G55" s="329" t="s">
        <v>665</v>
      </c>
      <c r="H55" s="45" t="str">
        <f t="shared" si="2"/>
        <v>PROGRAMSKO FINANCIRANJE JAVNIH VISOKIH UČILIŠTA</v>
      </c>
      <c r="I55" s="45" t="str">
        <f t="shared" si="3"/>
        <v>0942</v>
      </c>
      <c r="J55" s="224">
        <v>265</v>
      </c>
      <c r="K55" s="224">
        <v>265</v>
      </c>
      <c r="L55" s="224">
        <v>265</v>
      </c>
      <c r="M55" s="49"/>
      <c r="N55" s="246" t="str">
        <f>IF(C55="","",'OPĆI DIO'!$C$1)</f>
        <v>42024 SVEUČILIŠTE JURJA DOBRILE U PULI</v>
      </c>
      <c r="O55" s="40" t="str">
        <f t="shared" si="4"/>
        <v>324</v>
      </c>
      <c r="P55" s="40" t="str">
        <f t="shared" si="5"/>
        <v>32</v>
      </c>
      <c r="Q55" s="40" t="str">
        <f t="shared" si="6"/>
        <v>11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231</v>
      </c>
      <c r="Z55" s="204" t="str">
        <f t="shared" si="11"/>
        <v>36</v>
      </c>
      <c r="AA55" s="40" t="str">
        <f t="shared" si="12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11</v>
      </c>
      <c r="D56" s="45" t="str">
        <f t="shared" si="0"/>
        <v>Opći prihodi i primici</v>
      </c>
      <c r="E56" s="50">
        <v>3294</v>
      </c>
      <c r="F56" s="45" t="str">
        <f t="shared" si="1"/>
        <v>Članarine i norme</v>
      </c>
      <c r="G56" s="329" t="s">
        <v>665</v>
      </c>
      <c r="H56" s="45" t="str">
        <f t="shared" si="2"/>
        <v>PROGRAMSKO FINANCIRANJE JAVNIH VISOKIH UČILIŠTA</v>
      </c>
      <c r="I56" s="45" t="str">
        <f t="shared" si="3"/>
        <v>0942</v>
      </c>
      <c r="J56" s="224">
        <v>504</v>
      </c>
      <c r="K56" s="224">
        <v>504</v>
      </c>
      <c r="L56" s="224">
        <v>504</v>
      </c>
      <c r="M56" s="49"/>
      <c r="N56" s="246" t="str">
        <f>IF(C56="","",'OPĆI DIO'!$C$1)</f>
        <v>42024 SVEUČILIŠTE JURJA DOBRILE U PULI</v>
      </c>
      <c r="O56" s="40" t="str">
        <f t="shared" si="4"/>
        <v>329</v>
      </c>
      <c r="P56" s="40" t="str">
        <f t="shared" si="5"/>
        <v>32</v>
      </c>
      <c r="Q56" s="40" t="str">
        <f t="shared" si="6"/>
        <v>11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98</v>
      </c>
      <c r="Z56" s="204" t="str">
        <f t="shared" si="11"/>
        <v>36</v>
      </c>
      <c r="AA56" s="40" t="str">
        <f t="shared" si="12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11</v>
      </c>
      <c r="D57" s="45" t="str">
        <f t="shared" si="0"/>
        <v>Opći prihodi i primici</v>
      </c>
      <c r="E57" s="50">
        <v>3295</v>
      </c>
      <c r="F57" s="45" t="str">
        <f t="shared" si="1"/>
        <v>Pristojbe i naknade</v>
      </c>
      <c r="G57" s="329" t="s">
        <v>665</v>
      </c>
      <c r="H57" s="45" t="str">
        <f t="shared" si="2"/>
        <v>PROGRAMSKO FINANCIRANJE JAVNIH VISOKIH UČILIŠTA</v>
      </c>
      <c r="I57" s="45" t="str">
        <f t="shared" si="3"/>
        <v>0942</v>
      </c>
      <c r="J57" s="224">
        <v>265</v>
      </c>
      <c r="K57" s="224">
        <v>265</v>
      </c>
      <c r="L57" s="224">
        <v>265</v>
      </c>
      <c r="M57" s="49"/>
      <c r="N57" s="246" t="str">
        <f>IF(C57="","",'OPĆI DIO'!$C$1)</f>
        <v>42024 SVEUČILIŠTE JURJA DOBRILE U PULI</v>
      </c>
      <c r="O57" s="40" t="str">
        <f t="shared" si="4"/>
        <v>329</v>
      </c>
      <c r="P57" s="40" t="str">
        <f t="shared" si="5"/>
        <v>32</v>
      </c>
      <c r="Q57" s="40" t="str">
        <f t="shared" si="6"/>
        <v>11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181</v>
      </c>
      <c r="Z57" s="204" t="str">
        <f t="shared" si="11"/>
        <v>36</v>
      </c>
      <c r="AA57" s="40" t="str">
        <f t="shared" si="12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11</v>
      </c>
      <c r="D58" s="45" t="str">
        <f t="shared" si="0"/>
        <v>Opći prihodi i primici</v>
      </c>
      <c r="E58" s="50">
        <v>3299</v>
      </c>
      <c r="F58" s="45" t="str">
        <f t="shared" si="1"/>
        <v>Ostali nespomenuti rashodi poslovanja</v>
      </c>
      <c r="G58" s="329" t="s">
        <v>665</v>
      </c>
      <c r="H58" s="45" t="str">
        <f t="shared" si="2"/>
        <v>PROGRAMSKO FINANCIRANJE JAVNIH VISOKIH UČILIŠTA</v>
      </c>
      <c r="I58" s="45" t="str">
        <f t="shared" si="3"/>
        <v>0942</v>
      </c>
      <c r="J58" s="224">
        <v>28572</v>
      </c>
      <c r="K58" s="224">
        <v>30821</v>
      </c>
      <c r="L58" s="224">
        <v>30821</v>
      </c>
      <c r="M58" s="49"/>
      <c r="N58" s="246" t="str">
        <f>IF(C58="","",'OPĆI DIO'!$C$1)</f>
        <v>42024 SVEUČILIŠTE JURJA DOBRILE U PULI</v>
      </c>
      <c r="O58" s="40" t="str">
        <f t="shared" si="4"/>
        <v>329</v>
      </c>
      <c r="P58" s="40" t="str">
        <f t="shared" si="5"/>
        <v>32</v>
      </c>
      <c r="Q58" s="40" t="str">
        <f t="shared" si="6"/>
        <v>11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26</v>
      </c>
      <c r="Z58" s="204" t="str">
        <f t="shared" si="11"/>
        <v>36</v>
      </c>
      <c r="AA58" s="40" t="str">
        <f t="shared" si="12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11</v>
      </c>
      <c r="D59" s="45" t="str">
        <f t="shared" si="0"/>
        <v>Opći prihodi i primici</v>
      </c>
      <c r="E59" s="50">
        <v>4221</v>
      </c>
      <c r="F59" s="45" t="str">
        <f t="shared" si="1"/>
        <v>Uredska oprema i namještaj</v>
      </c>
      <c r="G59" s="329" t="s">
        <v>665</v>
      </c>
      <c r="H59" s="45" t="str">
        <f t="shared" si="2"/>
        <v>PROGRAMSKO FINANCIRANJE JAVNIH VISOKIH UČILIŠTA</v>
      </c>
      <c r="I59" s="45" t="str">
        <f t="shared" si="3"/>
        <v>0942</v>
      </c>
      <c r="J59" s="224">
        <v>1520</v>
      </c>
      <c r="K59" s="224">
        <v>1520</v>
      </c>
      <c r="L59" s="224">
        <v>1520</v>
      </c>
      <c r="M59" s="49"/>
      <c r="N59" s="246" t="str">
        <f>IF(C59="","",'OPĆI DIO'!$C$1)</f>
        <v>42024 SVEUČILIŠTE JURJA DOBRILE U PULI</v>
      </c>
      <c r="O59" s="40" t="str">
        <f t="shared" si="4"/>
        <v>422</v>
      </c>
      <c r="P59" s="40" t="str">
        <f t="shared" si="5"/>
        <v>42</v>
      </c>
      <c r="Q59" s="40" t="str">
        <f t="shared" si="6"/>
        <v>11</v>
      </c>
      <c r="R59" s="40" t="str">
        <f t="shared" si="7"/>
        <v>94</v>
      </c>
      <c r="S59" s="40" t="str">
        <f t="shared" si="8"/>
        <v>4</v>
      </c>
      <c r="W59" s="40">
        <v>3682</v>
      </c>
      <c r="X59" s="40" t="s">
        <v>27</v>
      </c>
      <c r="Z59" s="204" t="str">
        <f t="shared" si="11"/>
        <v>36</v>
      </c>
      <c r="AA59" s="40" t="str">
        <f t="shared" si="12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11</v>
      </c>
      <c r="D60" s="45" t="str">
        <f t="shared" si="0"/>
        <v>Opći prihodi i primici</v>
      </c>
      <c r="E60" s="50">
        <v>4224</v>
      </c>
      <c r="F60" s="45" t="str">
        <f t="shared" si="1"/>
        <v>Medicinska i laboratorijska oprema</v>
      </c>
      <c r="G60" s="329" t="s">
        <v>665</v>
      </c>
      <c r="H60" s="45" t="str">
        <f t="shared" si="2"/>
        <v>PROGRAMSKO FINANCIRANJE JAVNIH VISOKIH UČILIŠTA</v>
      </c>
      <c r="I60" s="45" t="str">
        <f t="shared" si="3"/>
        <v>0942</v>
      </c>
      <c r="J60" s="224">
        <v>4482</v>
      </c>
      <c r="K60" s="224">
        <v>4482</v>
      </c>
      <c r="L60" s="224">
        <v>4482</v>
      </c>
      <c r="M60" s="49"/>
      <c r="N60" s="246" t="str">
        <f>IF(C60="","",'OPĆI DIO'!$C$1)</f>
        <v>42024 SVEUČILIŠTE JURJA DOBRILE U PULI</v>
      </c>
      <c r="O60" s="40" t="str">
        <f t="shared" si="4"/>
        <v>422</v>
      </c>
      <c r="P60" s="40" t="str">
        <f t="shared" si="5"/>
        <v>42</v>
      </c>
      <c r="Q60" s="40" t="str">
        <f t="shared" si="6"/>
        <v>11</v>
      </c>
      <c r="R60" s="40" t="str">
        <f t="shared" si="7"/>
        <v>94</v>
      </c>
      <c r="S60" s="40" t="str">
        <f t="shared" si="8"/>
        <v>4</v>
      </c>
      <c r="W60" s="40">
        <v>3691</v>
      </c>
      <c r="X60" s="40" t="s">
        <v>103</v>
      </c>
      <c r="Z60" s="204" t="str">
        <f t="shared" si="11"/>
        <v>36</v>
      </c>
      <c r="AA60" s="40" t="str">
        <f t="shared" si="12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11</v>
      </c>
      <c r="D61" s="45" t="str">
        <f t="shared" si="0"/>
        <v>Opći prihodi i primici</v>
      </c>
      <c r="E61" s="50">
        <v>4241</v>
      </c>
      <c r="F61" s="45" t="str">
        <f t="shared" si="1"/>
        <v>Knjige</v>
      </c>
      <c r="G61" s="329" t="s">
        <v>665</v>
      </c>
      <c r="H61" s="45" t="str">
        <f t="shared" si="2"/>
        <v>PROGRAMSKO FINANCIRANJE JAVNIH VISOKIH UČILIŠTA</v>
      </c>
      <c r="I61" s="45" t="str">
        <f t="shared" si="3"/>
        <v>0942</v>
      </c>
      <c r="J61" s="224">
        <v>6167</v>
      </c>
      <c r="K61" s="224">
        <v>6167</v>
      </c>
      <c r="L61" s="224">
        <v>6167</v>
      </c>
      <c r="M61" s="49"/>
      <c r="N61" s="246" t="str">
        <f>IF(C61="","",'OPĆI DIO'!$C$1)</f>
        <v>42024 SVEUČILIŠTE JURJA DOBRILE U PULI</v>
      </c>
      <c r="O61" s="40" t="str">
        <f t="shared" si="4"/>
        <v>424</v>
      </c>
      <c r="P61" s="40" t="str">
        <f t="shared" si="5"/>
        <v>42</v>
      </c>
      <c r="Q61" s="40" t="str">
        <f t="shared" si="6"/>
        <v>11</v>
      </c>
      <c r="R61" s="40" t="str">
        <f t="shared" si="7"/>
        <v>94</v>
      </c>
      <c r="S61" s="40" t="str">
        <f t="shared" si="8"/>
        <v>4</v>
      </c>
      <c r="W61" s="40">
        <v>3692</v>
      </c>
      <c r="X61" s="40" t="s">
        <v>175</v>
      </c>
      <c r="Z61" s="204" t="str">
        <f t="shared" si="11"/>
        <v>36</v>
      </c>
      <c r="AA61" s="40" t="str">
        <f t="shared" si="12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11</v>
      </c>
      <c r="D62" s="45" t="str">
        <f t="shared" si="0"/>
        <v>Opći prihodi i primici</v>
      </c>
      <c r="E62" s="50">
        <v>3211</v>
      </c>
      <c r="F62" s="45" t="str">
        <f t="shared" si="1"/>
        <v>Službena putovanja</v>
      </c>
      <c r="G62" s="329" t="s">
        <v>665</v>
      </c>
      <c r="H62" s="45" t="str">
        <f t="shared" si="2"/>
        <v>PROGRAMSKO FINANCIRANJE JAVNIH VISOKIH UČILIŠTA</v>
      </c>
      <c r="I62" s="45" t="str">
        <f t="shared" si="3"/>
        <v>0942</v>
      </c>
      <c r="J62" s="224">
        <v>1000</v>
      </c>
      <c r="K62" s="224">
        <v>1000</v>
      </c>
      <c r="L62" s="224">
        <v>1000</v>
      </c>
      <c r="M62" s="49"/>
      <c r="N62" s="246" t="str">
        <f>IF(C62="","",'OPĆI DIO'!$C$1)</f>
        <v>42024 SVEUČILIŠTE JURJA DOBRILE U PULI</v>
      </c>
      <c r="O62" s="40" t="str">
        <f t="shared" si="4"/>
        <v>321</v>
      </c>
      <c r="P62" s="40" t="str">
        <f t="shared" si="5"/>
        <v>32</v>
      </c>
      <c r="Q62" s="40" t="str">
        <f t="shared" si="6"/>
        <v>11</v>
      </c>
      <c r="R62" s="40" t="str">
        <f t="shared" si="7"/>
        <v>94</v>
      </c>
      <c r="S62" s="40" t="str">
        <f t="shared" si="8"/>
        <v>3</v>
      </c>
      <c r="W62" s="40">
        <v>3693</v>
      </c>
      <c r="X62" s="40" t="s">
        <v>103</v>
      </c>
      <c r="Z62" s="204" t="str">
        <f t="shared" si="11"/>
        <v>36</v>
      </c>
      <c r="AA62" s="40" t="str">
        <f t="shared" si="12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11</v>
      </c>
      <c r="D63" s="45" t="str">
        <f t="shared" si="0"/>
        <v>Opći prihodi i primici</v>
      </c>
      <c r="E63" s="50">
        <v>3237</v>
      </c>
      <c r="F63" s="45" t="str">
        <f t="shared" si="1"/>
        <v>Intelektualne i osobne usluge</v>
      </c>
      <c r="G63" s="329" t="s">
        <v>665</v>
      </c>
      <c r="H63" s="45" t="str">
        <f t="shared" si="2"/>
        <v>PROGRAMSKO FINANCIRANJE JAVNIH VISOKIH UČILIŠTA</v>
      </c>
      <c r="I63" s="45" t="str">
        <f t="shared" si="3"/>
        <v>0942</v>
      </c>
      <c r="J63" s="224">
        <v>8298</v>
      </c>
      <c r="K63" s="224">
        <v>8298</v>
      </c>
      <c r="L63" s="224">
        <v>8298</v>
      </c>
      <c r="M63" s="49"/>
      <c r="N63" s="246" t="str">
        <f>IF(C63="","",'OPĆI DIO'!$C$1)</f>
        <v>42024 SVEUČILIŠTE JURJA DOBRILE U PULI</v>
      </c>
      <c r="O63" s="40" t="str">
        <f t="shared" si="4"/>
        <v>323</v>
      </c>
      <c r="P63" s="40" t="str">
        <f t="shared" si="5"/>
        <v>32</v>
      </c>
      <c r="Q63" s="40" t="str">
        <f t="shared" si="6"/>
        <v>11</v>
      </c>
      <c r="R63" s="40" t="str">
        <f t="shared" si="7"/>
        <v>94</v>
      </c>
      <c r="S63" s="40" t="str">
        <f t="shared" si="8"/>
        <v>3</v>
      </c>
      <c r="W63" s="40">
        <v>3694</v>
      </c>
      <c r="X63" s="40" t="s">
        <v>175</v>
      </c>
      <c r="Z63" s="204" t="str">
        <f t="shared" si="11"/>
        <v>36</v>
      </c>
      <c r="AA63" s="40" t="str">
        <f t="shared" si="12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71</v>
      </c>
      <c r="D64" s="45" t="str">
        <f t="shared" si="0"/>
        <v>Prihodi od nefin. imovine i nadoknade štete s osnova osig.</v>
      </c>
      <c r="E64" s="50">
        <v>3299</v>
      </c>
      <c r="F64" s="45" t="str">
        <f t="shared" si="1"/>
        <v>Ostali nespomenuti rashodi poslovanja</v>
      </c>
      <c r="G64" s="82" t="s">
        <v>74</v>
      </c>
      <c r="H64" s="45" t="str">
        <f t="shared" si="2"/>
        <v>REDOVNA DJELATNOST SVEUČILIŠTA U PULI</v>
      </c>
      <c r="I64" s="45" t="str">
        <f t="shared" si="3"/>
        <v>0942</v>
      </c>
      <c r="J64" s="224">
        <v>1858</v>
      </c>
      <c r="K64" s="224">
        <v>1858</v>
      </c>
      <c r="L64" s="224">
        <v>1858</v>
      </c>
      <c r="M64" s="49"/>
      <c r="N64" s="246" t="str">
        <f>IF(C64="","",'OPĆI DIO'!$C$1)</f>
        <v>42024 SVEUČILIŠTE JURJA DOBRILE U PULI</v>
      </c>
      <c r="O64" s="40" t="str">
        <f t="shared" si="4"/>
        <v>329</v>
      </c>
      <c r="P64" s="40" t="str">
        <f t="shared" si="5"/>
        <v>32</v>
      </c>
      <c r="Q64" s="40" t="str">
        <f t="shared" si="6"/>
        <v>71</v>
      </c>
      <c r="R64" s="40" t="str">
        <f t="shared" si="7"/>
        <v>94</v>
      </c>
      <c r="S64" s="40" t="str">
        <f t="shared" si="8"/>
        <v>3</v>
      </c>
      <c r="W64" s="40">
        <v>3711</v>
      </c>
      <c r="X64" s="40" t="s">
        <v>122</v>
      </c>
      <c r="Z64" s="204" t="str">
        <f t="shared" si="11"/>
        <v>37</v>
      </c>
      <c r="AA64" s="40" t="str">
        <f t="shared" si="12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0"/>
        <v>Vlastiti prihodi</v>
      </c>
      <c r="E65" s="50">
        <v>3111</v>
      </c>
      <c r="F65" s="45" t="str">
        <f t="shared" si="1"/>
        <v>Plaće za redovan rad</v>
      </c>
      <c r="G65" s="329" t="s">
        <v>192</v>
      </c>
      <c r="H65" s="45" t="str">
        <f t="shared" si="2"/>
        <v>REDOVNA DJELATNOST SVEUČILIŠTA U PULI (IZ EVIDENCIJSKIH PRIHODA)</v>
      </c>
      <c r="I65" s="45" t="str">
        <f t="shared" si="3"/>
        <v>0942</v>
      </c>
      <c r="J65" s="224">
        <v>96582</v>
      </c>
      <c r="K65" s="224">
        <v>46605</v>
      </c>
      <c r="L65" s="224">
        <v>39239</v>
      </c>
      <c r="M65" s="49"/>
      <c r="N65" s="246" t="str">
        <f>IF(C65="","",'OPĆI DIO'!$C$1)</f>
        <v>42024 SVEUČILIŠTE JURJA DOBRILE U PULI</v>
      </c>
      <c r="O65" s="40" t="str">
        <f t="shared" si="4"/>
        <v>311</v>
      </c>
      <c r="P65" s="40" t="str">
        <f t="shared" si="5"/>
        <v>31</v>
      </c>
      <c r="Q65" s="40" t="str">
        <f t="shared" si="6"/>
        <v>31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140</v>
      </c>
      <c r="Z65" s="204" t="str">
        <f t="shared" si="11"/>
        <v>37</v>
      </c>
      <c r="AA65" s="40" t="str">
        <f t="shared" si="12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31</v>
      </c>
      <c r="D66" s="45" t="str">
        <f t="shared" si="0"/>
        <v>Vlastiti prihodi</v>
      </c>
      <c r="E66" s="50">
        <v>3121</v>
      </c>
      <c r="F66" s="45" t="str">
        <f t="shared" si="1"/>
        <v>Ostali rashodi za zaposlene</v>
      </c>
      <c r="G66" s="329" t="s">
        <v>192</v>
      </c>
      <c r="H66" s="45" t="str">
        <f t="shared" si="2"/>
        <v>REDOVNA DJELATNOST SVEUČILIŠTA U PULI (IZ EVIDENCIJSKIH PRIHODA)</v>
      </c>
      <c r="I66" s="45" t="str">
        <f t="shared" si="3"/>
        <v>0942</v>
      </c>
      <c r="J66" s="224">
        <v>1200</v>
      </c>
      <c r="K66" s="224">
        <v>0</v>
      </c>
      <c r="L66" s="224">
        <v>0</v>
      </c>
      <c r="M66" s="49"/>
      <c r="N66" s="246" t="str">
        <f>IF(C66="","",'OPĆI DIO'!$C$1)</f>
        <v>42024 SVEUČILIŠTE JURJA DOBRILE U PULI</v>
      </c>
      <c r="O66" s="40" t="str">
        <f t="shared" si="4"/>
        <v>312</v>
      </c>
      <c r="P66" s="40" t="str">
        <f t="shared" si="5"/>
        <v>31</v>
      </c>
      <c r="Q66" s="40" t="str">
        <f t="shared" si="6"/>
        <v>31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167</v>
      </c>
      <c r="Z66" s="204" t="str">
        <f t="shared" si="11"/>
        <v>37</v>
      </c>
      <c r="AA66" s="40" t="str">
        <f t="shared" si="12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31</v>
      </c>
      <c r="D67" s="45" t="str">
        <f t="shared" ref="D67:D130" si="13">IFERROR(VLOOKUP(C67,$T$6:$U$24,2,FALSE),"")</f>
        <v>Vlastiti prihodi</v>
      </c>
      <c r="E67" s="50">
        <v>3132</v>
      </c>
      <c r="F67" s="45" t="str">
        <f t="shared" si="1"/>
        <v>Doprinosi za obvezno zdravstveno osiguranje</v>
      </c>
      <c r="G67" s="329" t="s">
        <v>192</v>
      </c>
      <c r="H67" s="45" t="str">
        <f t="shared" si="2"/>
        <v>REDOVNA DJELATNOST SVEUČILIŠTA U PULI (IZ EVIDENCIJSKIH PRIHODA)</v>
      </c>
      <c r="I67" s="45" t="str">
        <f t="shared" si="3"/>
        <v>0942</v>
      </c>
      <c r="J67" s="224">
        <v>18532</v>
      </c>
      <c r="K67" s="224">
        <v>10286</v>
      </c>
      <c r="L67" s="224">
        <v>8945</v>
      </c>
      <c r="M67" s="49"/>
      <c r="N67" s="246" t="str">
        <f>IF(C67="","",'OPĆI DIO'!$C$1)</f>
        <v>42024 SVEUČILIŠTE JURJA DOBRILE U PULI</v>
      </c>
      <c r="O67" s="40" t="str">
        <f t="shared" si="4"/>
        <v>313</v>
      </c>
      <c r="P67" s="40" t="str">
        <f t="shared" si="5"/>
        <v>31</v>
      </c>
      <c r="Q67" s="40" t="str">
        <f t="shared" si="6"/>
        <v>31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188</v>
      </c>
      <c r="Z67" s="204" t="str">
        <f t="shared" si="11"/>
        <v>37</v>
      </c>
      <c r="AA67" s="40" t="str">
        <f t="shared" si="12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31</v>
      </c>
      <c r="D68" s="45" t="str">
        <f t="shared" si="13"/>
        <v>Vlastiti prihodi</v>
      </c>
      <c r="E68" s="50">
        <v>3211</v>
      </c>
      <c r="F68" s="45" t="str">
        <f t="shared" ref="F68:F131" si="14">IFERROR(VLOOKUP(E68,$W$5:$Y$129,2,FALSE),"")</f>
        <v>Službena putovanja</v>
      </c>
      <c r="G68" s="329" t="s">
        <v>192</v>
      </c>
      <c r="H68" s="45" t="str">
        <f t="shared" ref="H68:H131" si="15">IFERROR(VLOOKUP(G68,$AC$6:$AD$344,2,FALSE),"")</f>
        <v>REDOVNA DJELATNOST SVEUČILIŠTA U PULI (IZ EVIDENCIJSKIH PRIHODA)</v>
      </c>
      <c r="I68" s="45" t="str">
        <f t="shared" ref="I68:I131" si="16">IFERROR(VLOOKUP(G68,$AC$6:$AG$344,3,FALSE),"")</f>
        <v>0942</v>
      </c>
      <c r="J68" s="224">
        <v>6834</v>
      </c>
      <c r="K68" s="224">
        <v>6258</v>
      </c>
      <c r="L68" s="224">
        <v>5594</v>
      </c>
      <c r="M68" s="49"/>
      <c r="N68" s="246" t="str">
        <f>IF(C68="","",'OPĆI DIO'!$C$1)</f>
        <v>42024 SVEUČILIŠTE JURJA DOBRILE U PULI</v>
      </c>
      <c r="O68" s="40" t="str">
        <f t="shared" ref="O68:O131" si="17">LEFT(E68,3)</f>
        <v>321</v>
      </c>
      <c r="P68" s="40" t="str">
        <f t="shared" ref="P68:P131" si="18">LEFT(E68,2)</f>
        <v>32</v>
      </c>
      <c r="Q68" s="40" t="str">
        <f t="shared" ref="Q68:Q131" si="19">LEFT(C68,3)</f>
        <v>31</v>
      </c>
      <c r="R68" s="40" t="str">
        <f t="shared" ref="R68:R131" si="20">MID(I68,2,2)</f>
        <v>94</v>
      </c>
      <c r="S68" s="40" t="str">
        <f t="shared" ref="S68:S131" si="21">LEFT(E68,1)</f>
        <v>3</v>
      </c>
      <c r="W68" s="40">
        <v>3715</v>
      </c>
      <c r="X68" s="40" t="s">
        <v>126</v>
      </c>
      <c r="Z68" s="204" t="str">
        <f t="shared" si="11"/>
        <v>37</v>
      </c>
      <c r="AA68" s="40" t="str">
        <f t="shared" si="12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31</v>
      </c>
      <c r="D69" s="45" t="str">
        <f t="shared" si="13"/>
        <v>Vlastiti prihodi</v>
      </c>
      <c r="E69" s="50">
        <v>3212</v>
      </c>
      <c r="F69" s="45" t="str">
        <f t="shared" si="14"/>
        <v>Naknade za prijevoz, za rad na terenu i odvojeni život</v>
      </c>
      <c r="G69" s="329" t="s">
        <v>192</v>
      </c>
      <c r="H69" s="45" t="str">
        <f t="shared" si="15"/>
        <v>REDOVNA DJELATNOST SVEUČILIŠTA U PULI (IZ EVIDENCIJSKIH PRIHODA)</v>
      </c>
      <c r="I69" s="45" t="str">
        <f t="shared" si="16"/>
        <v>0942</v>
      </c>
      <c r="J69" s="224">
        <v>332</v>
      </c>
      <c r="K69" s="224">
        <v>332</v>
      </c>
      <c r="L69" s="224">
        <v>332</v>
      </c>
      <c r="M69" s="49"/>
      <c r="N69" s="246" t="str">
        <f>IF(C69="","",'OPĆI DIO'!$C$1)</f>
        <v>42024 SVEUČILIŠTE JURJA DOBRILE U PULI</v>
      </c>
      <c r="O69" s="40" t="str">
        <f t="shared" si="17"/>
        <v>321</v>
      </c>
      <c r="P69" s="40" t="str">
        <f t="shared" si="18"/>
        <v>32</v>
      </c>
      <c r="Q69" s="40" t="str">
        <f t="shared" si="19"/>
        <v>31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64</v>
      </c>
      <c r="Z69" s="204" t="str">
        <f t="shared" si="11"/>
        <v>37</v>
      </c>
      <c r="AA69" s="40" t="str">
        <f t="shared" si="12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31</v>
      </c>
      <c r="D70" s="45" t="str">
        <f t="shared" si="13"/>
        <v>Vlastiti prihodi</v>
      </c>
      <c r="E70" s="50">
        <v>3213</v>
      </c>
      <c r="F70" s="45" t="str">
        <f t="shared" si="14"/>
        <v>Stručno usavršavanje zaposlenika</v>
      </c>
      <c r="G70" s="329" t="s">
        <v>192</v>
      </c>
      <c r="H70" s="45" t="str">
        <f t="shared" si="15"/>
        <v>REDOVNA DJELATNOST SVEUČILIŠTA U PULI (IZ EVIDENCIJSKIH PRIHODA)</v>
      </c>
      <c r="I70" s="45" t="str">
        <f t="shared" si="16"/>
        <v>0942</v>
      </c>
      <c r="J70" s="224">
        <v>531</v>
      </c>
      <c r="K70" s="224">
        <v>531</v>
      </c>
      <c r="L70" s="224">
        <v>531</v>
      </c>
      <c r="M70" s="49"/>
      <c r="N70" s="246" t="str">
        <f>IF(C70="","",'OPĆI DIO'!$C$1)</f>
        <v>42024 SVEUČILIŠTE JURJA DOBRILE U PULI</v>
      </c>
      <c r="O70" s="40" t="str">
        <f t="shared" si="17"/>
        <v>321</v>
      </c>
      <c r="P70" s="40" t="str">
        <f t="shared" si="18"/>
        <v>32</v>
      </c>
      <c r="Q70" s="40" t="str">
        <f t="shared" si="19"/>
        <v>31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149</v>
      </c>
      <c r="Z70" s="204" t="str">
        <f t="shared" si="11"/>
        <v>37</v>
      </c>
      <c r="AA70" s="40" t="str">
        <f t="shared" si="12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31</v>
      </c>
      <c r="D71" s="45" t="str">
        <f t="shared" si="13"/>
        <v>Vlastiti prihodi</v>
      </c>
      <c r="E71" s="50">
        <v>3214</v>
      </c>
      <c r="F71" s="45" t="str">
        <f t="shared" si="14"/>
        <v>Ostale naknade troškova zaposlenima</v>
      </c>
      <c r="G71" s="329" t="s">
        <v>192</v>
      </c>
      <c r="H71" s="45" t="str">
        <f t="shared" si="15"/>
        <v>REDOVNA DJELATNOST SVEUČILIŠTA U PULI (IZ EVIDENCIJSKIH PRIHODA)</v>
      </c>
      <c r="I71" s="45" t="str">
        <f t="shared" si="16"/>
        <v>0942</v>
      </c>
      <c r="J71" s="224">
        <v>3406</v>
      </c>
      <c r="K71" s="224">
        <v>3406</v>
      </c>
      <c r="L71" s="224">
        <v>2344</v>
      </c>
      <c r="M71" s="49"/>
      <c r="N71" s="246" t="str">
        <f>IF(C71="","",'OPĆI DIO'!$C$1)</f>
        <v>42024 SVEUČILIŠTE JURJA DOBRILE U PULI</v>
      </c>
      <c r="O71" s="40" t="str">
        <f t="shared" si="17"/>
        <v>321</v>
      </c>
      <c r="P71" s="40" t="str">
        <f t="shared" si="18"/>
        <v>32</v>
      </c>
      <c r="Q71" s="40" t="str">
        <f t="shared" si="19"/>
        <v>31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104</v>
      </c>
      <c r="Z71" s="204" t="str">
        <f t="shared" si="11"/>
        <v>37</v>
      </c>
      <c r="AA71" s="40" t="str">
        <f t="shared" si="12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31</v>
      </c>
      <c r="D72" s="45" t="str">
        <f t="shared" si="13"/>
        <v>Vlastiti prihodi</v>
      </c>
      <c r="E72" s="50">
        <v>3221</v>
      </c>
      <c r="F72" s="45" t="str">
        <f t="shared" si="14"/>
        <v>Uredski materijal i ostali materijalni rashodi</v>
      </c>
      <c r="G72" s="329" t="s">
        <v>192</v>
      </c>
      <c r="H72" s="45" t="str">
        <f t="shared" si="15"/>
        <v>REDOVNA DJELATNOST SVEUČILIŠTA U PULI (IZ EVIDENCIJSKIH PRIHODA)</v>
      </c>
      <c r="I72" s="45" t="str">
        <f t="shared" si="16"/>
        <v>0942</v>
      </c>
      <c r="J72" s="224">
        <v>4642</v>
      </c>
      <c r="K72" s="224">
        <v>5305</v>
      </c>
      <c r="L72" s="224">
        <v>5305</v>
      </c>
      <c r="M72" s="49"/>
      <c r="N72" s="246" t="str">
        <f>IF(C72="","",'OPĆI DIO'!$C$1)</f>
        <v>42024 SVEUČILIŠTE JURJA DOBRILE U PULI</v>
      </c>
      <c r="O72" s="40" t="str">
        <f t="shared" si="17"/>
        <v>322</v>
      </c>
      <c r="P72" s="40" t="str">
        <f t="shared" si="18"/>
        <v>32</v>
      </c>
      <c r="Q72" s="40" t="str">
        <f t="shared" si="19"/>
        <v>31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54</v>
      </c>
      <c r="Z72" s="204" t="str">
        <f t="shared" si="11"/>
        <v>38</v>
      </c>
      <c r="AA72" s="40" t="str">
        <f t="shared" si="12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31</v>
      </c>
      <c r="D73" s="45" t="str">
        <f t="shared" si="13"/>
        <v>Vlastiti prihodi</v>
      </c>
      <c r="E73" s="50">
        <v>3223</v>
      </c>
      <c r="F73" s="45" t="str">
        <f t="shared" si="14"/>
        <v>Energija</v>
      </c>
      <c r="G73" s="329" t="s">
        <v>192</v>
      </c>
      <c r="H73" s="45" t="str">
        <f t="shared" si="15"/>
        <v>REDOVNA DJELATNOST SVEUČILIŠTA U PULI (IZ EVIDENCIJSKIH PRIHODA)</v>
      </c>
      <c r="I73" s="45" t="str">
        <f t="shared" si="16"/>
        <v>0942</v>
      </c>
      <c r="J73" s="224">
        <v>1619</v>
      </c>
      <c r="K73" s="224">
        <v>1619</v>
      </c>
      <c r="L73" s="224">
        <v>1619</v>
      </c>
      <c r="M73" s="49"/>
      <c r="N73" s="246" t="str">
        <f>IF(C73="","",'OPĆI DIO'!$C$1)</f>
        <v>42024 SVEUČILIŠTE JURJA DOBRILE U PULI</v>
      </c>
      <c r="O73" s="40" t="str">
        <f t="shared" si="17"/>
        <v>322</v>
      </c>
      <c r="P73" s="40" t="str">
        <f t="shared" si="18"/>
        <v>32</v>
      </c>
      <c r="Q73" s="40" t="str">
        <f t="shared" si="19"/>
        <v>31</v>
      </c>
      <c r="R73" s="40" t="str">
        <f t="shared" si="20"/>
        <v>94</v>
      </c>
      <c r="S73" s="40" t="str">
        <f t="shared" si="21"/>
        <v>3</v>
      </c>
      <c r="W73" s="40">
        <v>3812</v>
      </c>
      <c r="X73" s="40" t="s">
        <v>150</v>
      </c>
      <c r="Z73" s="204" t="str">
        <f t="shared" si="11"/>
        <v>38</v>
      </c>
      <c r="AA73" s="40" t="str">
        <f t="shared" si="12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31</v>
      </c>
      <c r="D74" s="45" t="str">
        <f t="shared" si="13"/>
        <v>Vlastiti prihodi</v>
      </c>
      <c r="E74" s="50">
        <v>3224</v>
      </c>
      <c r="F74" s="45" t="str">
        <f t="shared" si="14"/>
        <v>Materijal i dijelovi za tekuće i investicijsko održavanje</v>
      </c>
      <c r="G74" s="329" t="s">
        <v>192</v>
      </c>
      <c r="H74" s="45" t="str">
        <f t="shared" si="15"/>
        <v>REDOVNA DJELATNOST SVEUČILIŠTA U PULI (IZ EVIDENCIJSKIH PRIHODA)</v>
      </c>
      <c r="I74" s="45" t="str">
        <f t="shared" si="16"/>
        <v>0942</v>
      </c>
      <c r="J74" s="224">
        <v>1991</v>
      </c>
      <c r="K74" s="224">
        <v>1991</v>
      </c>
      <c r="L74" s="224">
        <v>1991</v>
      </c>
      <c r="M74" s="49"/>
      <c r="N74" s="246" t="str">
        <f>IF(C74="","",'OPĆI DIO'!$C$1)</f>
        <v>42024 SVEUČILIŠTE JURJA DOBRILE U PULI</v>
      </c>
      <c r="O74" s="40" t="str">
        <f t="shared" si="17"/>
        <v>322</v>
      </c>
      <c r="P74" s="40" t="str">
        <f t="shared" si="18"/>
        <v>32</v>
      </c>
      <c r="Q74" s="40" t="str">
        <f t="shared" si="19"/>
        <v>31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93</v>
      </c>
      <c r="Z74" s="204" t="str">
        <f t="shared" ref="Z74:Z80" si="22">LEFT(W74,2)</f>
        <v>38</v>
      </c>
      <c r="AA74" s="40" t="str">
        <f t="shared" ref="AA74:AA80" si="23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31</v>
      </c>
      <c r="D75" s="45" t="str">
        <f t="shared" si="13"/>
        <v>Vlastiti prihodi</v>
      </c>
      <c r="E75" s="50">
        <v>3225</v>
      </c>
      <c r="F75" s="45" t="str">
        <f t="shared" si="14"/>
        <v>Sitni inventar i auto gume</v>
      </c>
      <c r="G75" s="329" t="s">
        <v>192</v>
      </c>
      <c r="H75" s="45" t="str">
        <f t="shared" si="15"/>
        <v>REDOVNA DJELATNOST SVEUČILIŠTA U PULI (IZ EVIDENCIJSKIH PRIHODA)</v>
      </c>
      <c r="I75" s="45" t="str">
        <f t="shared" si="16"/>
        <v>0942</v>
      </c>
      <c r="J75" s="224">
        <v>3185</v>
      </c>
      <c r="K75" s="224">
        <v>3185</v>
      </c>
      <c r="L75" s="224">
        <v>3185</v>
      </c>
      <c r="M75" s="49"/>
      <c r="N75" s="246" t="str">
        <f>IF(C75="","",'OPĆI DIO'!$C$1)</f>
        <v>42024 SVEUČILIŠTE JURJA DOBRILE U PULI</v>
      </c>
      <c r="O75" s="40" t="str">
        <f t="shared" si="17"/>
        <v>322</v>
      </c>
      <c r="P75" s="40" t="str">
        <f t="shared" si="18"/>
        <v>32</v>
      </c>
      <c r="Q75" s="40" t="str">
        <f t="shared" si="19"/>
        <v>31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168</v>
      </c>
      <c r="Z75" s="204" t="str">
        <f t="shared" si="22"/>
        <v>38</v>
      </c>
      <c r="AA75" s="40" t="str">
        <f t="shared" si="23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31</v>
      </c>
      <c r="D76" s="45" t="str">
        <f t="shared" si="13"/>
        <v>Vlastiti prihodi</v>
      </c>
      <c r="E76" s="50">
        <v>3227</v>
      </c>
      <c r="F76" s="45" t="str">
        <f t="shared" si="14"/>
        <v>Službena, radna i zaštitna odjeća i obuća</v>
      </c>
      <c r="G76" s="329" t="s">
        <v>192</v>
      </c>
      <c r="H76" s="45" t="str">
        <f t="shared" si="15"/>
        <v>REDOVNA DJELATNOST SVEUČILIŠTA U PULI (IZ EVIDENCIJSKIH PRIHODA)</v>
      </c>
      <c r="I76" s="45" t="str">
        <f t="shared" si="16"/>
        <v>0942</v>
      </c>
      <c r="J76" s="224">
        <v>265</v>
      </c>
      <c r="K76" s="224">
        <v>265</v>
      </c>
      <c r="L76" s="224">
        <v>265</v>
      </c>
      <c r="M76" s="49"/>
      <c r="N76" s="246" t="str">
        <f>IF(C76="","",'OPĆI DIO'!$C$1)</f>
        <v>42024 SVEUČILIŠTE JURJA DOBRILE U PULI</v>
      </c>
      <c r="O76" s="40" t="str">
        <f t="shared" si="17"/>
        <v>322</v>
      </c>
      <c r="P76" s="40" t="str">
        <f t="shared" si="18"/>
        <v>32</v>
      </c>
      <c r="Q76" s="40" t="str">
        <f t="shared" si="19"/>
        <v>31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151</v>
      </c>
      <c r="Z76" s="204" t="str">
        <f t="shared" si="22"/>
        <v>38</v>
      </c>
      <c r="AA76" s="40" t="str">
        <f t="shared" si="23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31</v>
      </c>
      <c r="D77" s="45" t="str">
        <f t="shared" si="13"/>
        <v>Vlastiti prihodi</v>
      </c>
      <c r="E77" s="50">
        <v>3231</v>
      </c>
      <c r="F77" s="45" t="str">
        <f t="shared" si="14"/>
        <v>Usluge telefona, pošte i prijevoza</v>
      </c>
      <c r="G77" s="329" t="s">
        <v>192</v>
      </c>
      <c r="H77" s="45" t="str">
        <f t="shared" si="15"/>
        <v>REDOVNA DJELATNOST SVEUČILIŠTA U PULI (IZ EVIDENCIJSKIH PRIHODA)</v>
      </c>
      <c r="I77" s="45" t="str">
        <f t="shared" si="16"/>
        <v>0942</v>
      </c>
      <c r="J77" s="224">
        <v>796</v>
      </c>
      <c r="K77" s="224">
        <v>796</v>
      </c>
      <c r="L77" s="224">
        <v>796</v>
      </c>
      <c r="M77" s="49"/>
      <c r="N77" s="246" t="str">
        <f>IF(C77="","",'OPĆI DIO'!$C$1)</f>
        <v>42024 SVEUČILIŠTE JURJA DOBRILE U PULI</v>
      </c>
      <c r="O77" s="40" t="str">
        <f t="shared" si="17"/>
        <v>323</v>
      </c>
      <c r="P77" s="40" t="str">
        <f t="shared" si="18"/>
        <v>32</v>
      </c>
      <c r="Q77" s="40" t="str">
        <f t="shared" si="19"/>
        <v>31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191</v>
      </c>
      <c r="Z77" s="204" t="str">
        <f t="shared" si="22"/>
        <v>38</v>
      </c>
      <c r="AA77" s="40" t="str">
        <f t="shared" si="23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31</v>
      </c>
      <c r="D78" s="45" t="str">
        <f t="shared" si="13"/>
        <v>Vlastiti prihodi</v>
      </c>
      <c r="E78" s="50">
        <v>3232</v>
      </c>
      <c r="F78" s="45" t="str">
        <f t="shared" si="14"/>
        <v>Usluge tekućeg i investicijskog održavanja</v>
      </c>
      <c r="G78" s="329" t="s">
        <v>192</v>
      </c>
      <c r="H78" s="45" t="str">
        <f t="shared" si="15"/>
        <v>REDOVNA DJELATNOST SVEUČILIŠTA U PULI (IZ EVIDENCIJSKIH PRIHODA)</v>
      </c>
      <c r="I78" s="45" t="str">
        <f t="shared" si="16"/>
        <v>0942</v>
      </c>
      <c r="J78" s="224">
        <v>16551</v>
      </c>
      <c r="K78" s="224">
        <v>18409</v>
      </c>
      <c r="L78" s="224">
        <v>18409</v>
      </c>
      <c r="M78" s="49"/>
      <c r="N78" s="246" t="str">
        <f>IF(C78="","",'OPĆI DIO'!$C$1)</f>
        <v>42024 SVEUČILIŠTE JURJA DOBRILE U PULI</v>
      </c>
      <c r="O78" s="40" t="str">
        <f t="shared" si="17"/>
        <v>323</v>
      </c>
      <c r="P78" s="40" t="str">
        <f t="shared" si="18"/>
        <v>32</v>
      </c>
      <c r="Q78" s="40" t="str">
        <f t="shared" si="19"/>
        <v>31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152</v>
      </c>
      <c r="Z78" s="204" t="str">
        <f t="shared" si="22"/>
        <v>38</v>
      </c>
      <c r="AA78" s="40" t="str">
        <f t="shared" si="23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31</v>
      </c>
      <c r="D79" s="45" t="str">
        <f t="shared" si="13"/>
        <v>Vlastiti prihodi</v>
      </c>
      <c r="E79" s="50">
        <v>3233</v>
      </c>
      <c r="F79" s="45" t="str">
        <f t="shared" si="14"/>
        <v>Usluge promidžbe i informiranja</v>
      </c>
      <c r="G79" s="329" t="s">
        <v>192</v>
      </c>
      <c r="H79" s="45" t="str">
        <f t="shared" si="15"/>
        <v>REDOVNA DJELATNOST SVEUČILIŠTA U PULI (IZ EVIDENCIJSKIH PRIHODA)</v>
      </c>
      <c r="I79" s="45" t="str">
        <f t="shared" si="16"/>
        <v>0942</v>
      </c>
      <c r="J79" s="224">
        <v>531</v>
      </c>
      <c r="K79" s="224">
        <v>531</v>
      </c>
      <c r="L79" s="224">
        <v>531</v>
      </c>
      <c r="M79" s="49"/>
      <c r="N79" s="246" t="str">
        <f>IF(C79="","",'OPĆI DIO'!$C$1)</f>
        <v>42024 SVEUČILIŠTE JURJA DOBRILE U PULI</v>
      </c>
      <c r="O79" s="40" t="str">
        <f t="shared" si="17"/>
        <v>323</v>
      </c>
      <c r="P79" s="40" t="str">
        <f t="shared" si="18"/>
        <v>32</v>
      </c>
      <c r="Q79" s="40" t="str">
        <f t="shared" si="19"/>
        <v>31</v>
      </c>
      <c r="R79" s="40" t="str">
        <f t="shared" si="20"/>
        <v>94</v>
      </c>
      <c r="S79" s="40" t="str">
        <f t="shared" si="21"/>
        <v>3</v>
      </c>
      <c r="W79" s="40">
        <v>3834</v>
      </c>
      <c r="X79" s="40" t="s">
        <v>153</v>
      </c>
      <c r="Z79" s="204" t="str">
        <f t="shared" si="22"/>
        <v>38</v>
      </c>
      <c r="AA79" s="40" t="str">
        <f t="shared" si="23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31</v>
      </c>
      <c r="D80" s="45" t="str">
        <f t="shared" si="13"/>
        <v>Vlastiti prihodi</v>
      </c>
      <c r="E80" s="50">
        <v>3234</v>
      </c>
      <c r="F80" s="45" t="str">
        <f t="shared" si="14"/>
        <v>Komunalne usluge</v>
      </c>
      <c r="G80" s="329" t="s">
        <v>192</v>
      </c>
      <c r="H80" s="45" t="str">
        <f t="shared" si="15"/>
        <v>REDOVNA DJELATNOST SVEUČILIŠTA U PULI (IZ EVIDENCIJSKIH PRIHODA)</v>
      </c>
      <c r="I80" s="45" t="str">
        <f t="shared" si="16"/>
        <v>0942</v>
      </c>
      <c r="J80" s="224">
        <v>664</v>
      </c>
      <c r="K80" s="224">
        <v>664</v>
      </c>
      <c r="L80" s="224">
        <v>664</v>
      </c>
      <c r="M80" s="49"/>
      <c r="N80" s="246" t="str">
        <f>IF(C80="","",'OPĆI DIO'!$C$1)</f>
        <v>42024 SVEUČILIŠTE JURJA DOBRILE U PULI</v>
      </c>
      <c r="O80" s="40" t="str">
        <f t="shared" si="17"/>
        <v>323</v>
      </c>
      <c r="P80" s="40" t="str">
        <f t="shared" si="18"/>
        <v>32</v>
      </c>
      <c r="Q80" s="40" t="str">
        <f t="shared" si="19"/>
        <v>31</v>
      </c>
      <c r="R80" s="40" t="str">
        <f t="shared" si="20"/>
        <v>94</v>
      </c>
      <c r="S80" s="40" t="str">
        <f t="shared" si="21"/>
        <v>3</v>
      </c>
      <c r="W80" s="40">
        <v>3835</v>
      </c>
      <c r="X80" s="40" t="s">
        <v>154</v>
      </c>
      <c r="Z80" s="204" t="str">
        <f t="shared" si="22"/>
        <v>38</v>
      </c>
      <c r="AA80" s="40" t="str">
        <f t="shared" si="23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31</v>
      </c>
      <c r="D81" s="45" t="str">
        <f t="shared" si="13"/>
        <v>Vlastiti prihodi</v>
      </c>
      <c r="E81" s="50">
        <v>3237</v>
      </c>
      <c r="F81" s="45" t="str">
        <f t="shared" si="14"/>
        <v>Intelektualne i osobne usluge</v>
      </c>
      <c r="G81" s="329" t="s">
        <v>192</v>
      </c>
      <c r="H81" s="45" t="str">
        <f t="shared" si="15"/>
        <v>REDOVNA DJELATNOST SVEUČILIŠTA U PULI (IZ EVIDENCIJSKIH PRIHODA)</v>
      </c>
      <c r="I81" s="45" t="str">
        <f t="shared" si="16"/>
        <v>0942</v>
      </c>
      <c r="J81" s="224">
        <v>91052</v>
      </c>
      <c r="K81" s="224">
        <v>91052</v>
      </c>
      <c r="L81" s="224">
        <v>87601</v>
      </c>
      <c r="M81" s="49"/>
      <c r="N81" s="246" t="str">
        <f>IF(C81="","",'OPĆI DIO'!$C$1)</f>
        <v>42024 SVEUČILIŠTE JURJA DOBRILE U PULI</v>
      </c>
      <c r="O81" s="40" t="str">
        <f t="shared" si="17"/>
        <v>323</v>
      </c>
      <c r="P81" s="40" t="str">
        <f t="shared" si="18"/>
        <v>32</v>
      </c>
      <c r="Q81" s="40" t="str">
        <f t="shared" si="19"/>
        <v>31</v>
      </c>
      <c r="R81" s="40" t="str">
        <f t="shared" si="20"/>
        <v>94</v>
      </c>
      <c r="S81" s="40" t="str">
        <f t="shared" si="21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31</v>
      </c>
      <c r="D82" s="45" t="str">
        <f t="shared" si="13"/>
        <v>Vlastiti prihodi</v>
      </c>
      <c r="E82" s="50">
        <v>3238</v>
      </c>
      <c r="F82" s="45" t="str">
        <f t="shared" si="14"/>
        <v>Računalne usluge</v>
      </c>
      <c r="G82" s="329" t="s">
        <v>192</v>
      </c>
      <c r="H82" s="45" t="str">
        <f t="shared" si="15"/>
        <v>REDOVNA DJELATNOST SVEUČILIŠTA U PULI (IZ EVIDENCIJSKIH PRIHODA)</v>
      </c>
      <c r="I82" s="45" t="str">
        <f t="shared" si="16"/>
        <v>0942</v>
      </c>
      <c r="J82" s="224">
        <v>5973</v>
      </c>
      <c r="K82" s="224">
        <v>5973</v>
      </c>
      <c r="L82" s="224">
        <v>5973</v>
      </c>
      <c r="M82" s="49"/>
      <c r="N82" s="246" t="str">
        <f>IF(C82="","",'OPĆI DIO'!$C$1)</f>
        <v>42024 SVEUČILIŠTE JURJA DOBRILE U PULI</v>
      </c>
      <c r="O82" s="40" t="str">
        <f t="shared" si="17"/>
        <v>323</v>
      </c>
      <c r="P82" s="40" t="str">
        <f t="shared" si="18"/>
        <v>32</v>
      </c>
      <c r="Q82" s="40" t="str">
        <f t="shared" si="19"/>
        <v>31</v>
      </c>
      <c r="R82" s="40" t="str">
        <f t="shared" si="20"/>
        <v>94</v>
      </c>
      <c r="S82" s="40" t="str">
        <f t="shared" si="21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31</v>
      </c>
      <c r="D83" s="45" t="str">
        <f t="shared" si="13"/>
        <v>Vlastiti prihodi</v>
      </c>
      <c r="E83" s="50">
        <v>3239</v>
      </c>
      <c r="F83" s="45" t="str">
        <f t="shared" si="14"/>
        <v>Ostale usluge</v>
      </c>
      <c r="G83" s="329" t="s">
        <v>192</v>
      </c>
      <c r="H83" s="45" t="str">
        <f t="shared" si="15"/>
        <v>REDOVNA DJELATNOST SVEUČILIŠTA U PULI (IZ EVIDENCIJSKIH PRIHODA)</v>
      </c>
      <c r="I83" s="45" t="str">
        <f t="shared" si="16"/>
        <v>0942</v>
      </c>
      <c r="J83" s="224">
        <v>6967</v>
      </c>
      <c r="K83" s="224">
        <v>13736</v>
      </c>
      <c r="L83" s="224">
        <v>13670</v>
      </c>
      <c r="M83" s="49"/>
      <c r="N83" s="246" t="str">
        <f>IF(C83="","",'OPĆI DIO'!$C$1)</f>
        <v>42024 SVEUČILIŠTE JURJA DOBRILE U PULI</v>
      </c>
      <c r="O83" s="40" t="str">
        <f t="shared" si="17"/>
        <v>323</v>
      </c>
      <c r="P83" s="40" t="str">
        <f t="shared" si="18"/>
        <v>32</v>
      </c>
      <c r="Q83" s="40" t="str">
        <f t="shared" si="19"/>
        <v>31</v>
      </c>
      <c r="R83" s="40" t="str">
        <f t="shared" si="20"/>
        <v>94</v>
      </c>
      <c r="S83" s="40" t="str">
        <f t="shared" si="21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31</v>
      </c>
      <c r="D84" s="45" t="str">
        <f t="shared" si="13"/>
        <v>Vlastiti prihodi</v>
      </c>
      <c r="E84" s="50">
        <v>3241</v>
      </c>
      <c r="F84" s="45" t="str">
        <f t="shared" si="14"/>
        <v>Naknade troškova osobama izvan radnog odnosa</v>
      </c>
      <c r="G84" s="329" t="s">
        <v>192</v>
      </c>
      <c r="H84" s="45" t="str">
        <f t="shared" si="15"/>
        <v>REDOVNA DJELATNOST SVEUČILIŠTA U PULI (IZ EVIDENCIJSKIH PRIHODA)</v>
      </c>
      <c r="I84" s="45" t="str">
        <f t="shared" si="16"/>
        <v>0942</v>
      </c>
      <c r="J84" s="224">
        <v>995</v>
      </c>
      <c r="K84" s="224">
        <v>2322</v>
      </c>
      <c r="L84" s="224">
        <v>2322</v>
      </c>
      <c r="M84" s="49"/>
      <c r="N84" s="246" t="str">
        <f>IF(C84="","",'OPĆI DIO'!$C$1)</f>
        <v>42024 SVEUČILIŠTE JURJA DOBRILE U PULI</v>
      </c>
      <c r="O84" s="40" t="str">
        <f t="shared" si="17"/>
        <v>324</v>
      </c>
      <c r="P84" s="40" t="str">
        <f t="shared" si="18"/>
        <v>32</v>
      </c>
      <c r="Q84" s="40" t="str">
        <f t="shared" si="19"/>
        <v>31</v>
      </c>
      <c r="R84" s="40" t="str">
        <f t="shared" si="20"/>
        <v>94</v>
      </c>
      <c r="S84" s="40" t="str">
        <f t="shared" si="21"/>
        <v>3</v>
      </c>
      <c r="W84" s="40">
        <v>4111</v>
      </c>
      <c r="X84" s="40" t="s">
        <v>155</v>
      </c>
      <c r="Z84" s="204" t="str">
        <f t="shared" ref="Z84:Z101" si="24">LEFT(W84,2)</f>
        <v>41</v>
      </c>
      <c r="AA84" s="40" t="str">
        <f t="shared" ref="AA84:AA118" si="25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31</v>
      </c>
      <c r="D85" s="45" t="str">
        <f t="shared" si="13"/>
        <v>Vlastiti prihodi</v>
      </c>
      <c r="E85" s="50">
        <v>3293</v>
      </c>
      <c r="F85" s="45" t="str">
        <f t="shared" si="14"/>
        <v>Reprezentacija</v>
      </c>
      <c r="G85" s="329" t="s">
        <v>192</v>
      </c>
      <c r="H85" s="45" t="str">
        <f t="shared" si="15"/>
        <v>REDOVNA DJELATNOST SVEUČILIŠTA U PULI (IZ EVIDENCIJSKIH PRIHODA)</v>
      </c>
      <c r="I85" s="45" t="str">
        <f t="shared" si="16"/>
        <v>0942</v>
      </c>
      <c r="J85" s="224">
        <v>8709</v>
      </c>
      <c r="K85" s="224">
        <v>10701</v>
      </c>
      <c r="L85" s="224">
        <v>10435</v>
      </c>
      <c r="M85" s="49"/>
      <c r="N85" s="246" t="str">
        <f>IF(C85="","",'OPĆI DIO'!$C$1)</f>
        <v>42024 SVEUČILIŠTE JURJA DOBRILE U PULI</v>
      </c>
      <c r="O85" s="40" t="str">
        <f t="shared" si="17"/>
        <v>329</v>
      </c>
      <c r="P85" s="40" t="str">
        <f t="shared" si="18"/>
        <v>32</v>
      </c>
      <c r="Q85" s="40" t="str">
        <f t="shared" si="19"/>
        <v>31</v>
      </c>
      <c r="R85" s="40" t="str">
        <f t="shared" si="20"/>
        <v>94</v>
      </c>
      <c r="S85" s="40" t="str">
        <f t="shared" si="21"/>
        <v>3</v>
      </c>
      <c r="W85" s="40">
        <v>4113</v>
      </c>
      <c r="X85" s="40" t="s">
        <v>189</v>
      </c>
      <c r="Z85" s="204" t="str">
        <f t="shared" si="24"/>
        <v>41</v>
      </c>
      <c r="AA85" s="40" t="str">
        <f t="shared" si="25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31</v>
      </c>
      <c r="D86" s="45" t="str">
        <f t="shared" si="13"/>
        <v>Vlastiti prihodi</v>
      </c>
      <c r="E86" s="50">
        <v>3299</v>
      </c>
      <c r="F86" s="45" t="str">
        <f t="shared" si="14"/>
        <v>Ostali nespomenuti rashodi poslovanja</v>
      </c>
      <c r="G86" s="329" t="s">
        <v>192</v>
      </c>
      <c r="H86" s="45" t="str">
        <f t="shared" si="15"/>
        <v>REDOVNA DJELATNOST SVEUČILIŠTA U PULI (IZ EVIDENCIJSKIH PRIHODA)</v>
      </c>
      <c r="I86" s="45" t="str">
        <f t="shared" si="16"/>
        <v>0942</v>
      </c>
      <c r="J86" s="224">
        <v>186783</v>
      </c>
      <c r="K86" s="224">
        <v>129128</v>
      </c>
      <c r="L86" s="224">
        <v>97635</v>
      </c>
      <c r="M86" s="49"/>
      <c r="N86" s="246" t="str">
        <f>IF(C86="","",'OPĆI DIO'!$C$1)</f>
        <v>42024 SVEUČILIŠTE JURJA DOBRILE U PULI</v>
      </c>
      <c r="O86" s="40" t="str">
        <f t="shared" si="17"/>
        <v>329</v>
      </c>
      <c r="P86" s="40" t="str">
        <f t="shared" si="18"/>
        <v>32</v>
      </c>
      <c r="Q86" s="40" t="str">
        <f t="shared" si="19"/>
        <v>31</v>
      </c>
      <c r="R86" s="40" t="str">
        <f t="shared" si="20"/>
        <v>94</v>
      </c>
      <c r="S86" s="40" t="str">
        <f t="shared" si="21"/>
        <v>3</v>
      </c>
      <c r="W86" s="40">
        <v>4122</v>
      </c>
      <c r="X86" s="40" t="s">
        <v>156</v>
      </c>
      <c r="Z86" s="204" t="str">
        <f t="shared" si="24"/>
        <v>41</v>
      </c>
      <c r="AA86" s="40" t="str">
        <f t="shared" si="25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31</v>
      </c>
      <c r="D87" s="45" t="str">
        <f t="shared" si="13"/>
        <v>Vlastiti prihodi</v>
      </c>
      <c r="E87" s="50">
        <v>3721</v>
      </c>
      <c r="F87" s="45" t="str">
        <f t="shared" si="14"/>
        <v>Naknade građanima i kućanstvima u novcu</v>
      </c>
      <c r="G87" s="329" t="s">
        <v>192</v>
      </c>
      <c r="H87" s="45" t="str">
        <f t="shared" si="15"/>
        <v>REDOVNA DJELATNOST SVEUČILIŠTA U PULI (IZ EVIDENCIJSKIH PRIHODA)</v>
      </c>
      <c r="I87" s="45" t="str">
        <f t="shared" si="16"/>
        <v>0942</v>
      </c>
      <c r="J87" s="224">
        <v>27</v>
      </c>
      <c r="K87" s="224">
        <v>27</v>
      </c>
      <c r="L87" s="224">
        <v>27</v>
      </c>
      <c r="M87" s="49"/>
      <c r="N87" s="246" t="str">
        <f>IF(C87="","",'OPĆI DIO'!$C$1)</f>
        <v>42024 SVEUČILIŠTE JURJA DOBRILE U PULI</v>
      </c>
      <c r="O87" s="40" t="str">
        <f t="shared" si="17"/>
        <v>372</v>
      </c>
      <c r="P87" s="40" t="str">
        <f t="shared" si="18"/>
        <v>37</v>
      </c>
      <c r="Q87" s="40" t="str">
        <f t="shared" si="19"/>
        <v>31</v>
      </c>
      <c r="R87" s="40" t="str">
        <f t="shared" si="20"/>
        <v>94</v>
      </c>
      <c r="S87" s="40" t="str">
        <f t="shared" si="21"/>
        <v>3</v>
      </c>
      <c r="W87" s="40">
        <v>4123</v>
      </c>
      <c r="X87" s="40" t="s">
        <v>127</v>
      </c>
      <c r="Z87" s="204" t="str">
        <f t="shared" si="24"/>
        <v>41</v>
      </c>
      <c r="AA87" s="40" t="str">
        <f t="shared" si="25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31</v>
      </c>
      <c r="D88" s="45" t="str">
        <f t="shared" si="13"/>
        <v>Vlastiti prihodi</v>
      </c>
      <c r="E88" s="50">
        <v>4221</v>
      </c>
      <c r="F88" s="45" t="str">
        <f t="shared" si="14"/>
        <v>Uredska oprema i namještaj</v>
      </c>
      <c r="G88" s="329" t="s">
        <v>192</v>
      </c>
      <c r="H88" s="45" t="str">
        <f t="shared" si="15"/>
        <v>REDOVNA DJELATNOST SVEUČILIŠTA U PULI (IZ EVIDENCIJSKIH PRIHODA)</v>
      </c>
      <c r="I88" s="45" t="str">
        <f t="shared" si="16"/>
        <v>0942</v>
      </c>
      <c r="J88" s="224">
        <v>3318</v>
      </c>
      <c r="K88" s="224">
        <v>3318</v>
      </c>
      <c r="L88" s="224">
        <v>3318</v>
      </c>
      <c r="M88" s="49"/>
      <c r="N88" s="246" t="str">
        <f>IF(C88="","",'OPĆI DIO'!$C$1)</f>
        <v>42024 SVEUČILIŠTE JURJA DOBRILE U PULI</v>
      </c>
      <c r="O88" s="40" t="str">
        <f t="shared" si="17"/>
        <v>422</v>
      </c>
      <c r="P88" s="40" t="str">
        <f t="shared" si="18"/>
        <v>42</v>
      </c>
      <c r="Q88" s="40" t="str">
        <f t="shared" si="19"/>
        <v>31</v>
      </c>
      <c r="R88" s="40" t="str">
        <f t="shared" si="20"/>
        <v>94</v>
      </c>
      <c r="S88" s="40" t="str">
        <f t="shared" si="21"/>
        <v>4</v>
      </c>
      <c r="W88" s="40">
        <v>4124</v>
      </c>
      <c r="X88" s="40" t="s">
        <v>113</v>
      </c>
      <c r="Z88" s="204" t="str">
        <f t="shared" si="24"/>
        <v>41</v>
      </c>
      <c r="AA88" s="40" t="str">
        <f t="shared" si="25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31</v>
      </c>
      <c r="D89" s="45" t="str">
        <f t="shared" si="13"/>
        <v>Vlastiti prihodi</v>
      </c>
      <c r="E89" s="50">
        <v>4226</v>
      </c>
      <c r="F89" s="45" t="str">
        <f t="shared" si="14"/>
        <v>Sportska i glazbena oprema</v>
      </c>
      <c r="G89" s="329" t="s">
        <v>192</v>
      </c>
      <c r="H89" s="45" t="str">
        <f t="shared" si="15"/>
        <v>REDOVNA DJELATNOST SVEUČILIŠTA U PULI (IZ EVIDENCIJSKIH PRIHODA)</v>
      </c>
      <c r="I89" s="45" t="str">
        <f t="shared" si="16"/>
        <v>0942</v>
      </c>
      <c r="J89" s="224">
        <v>6636</v>
      </c>
      <c r="K89" s="224">
        <v>6636</v>
      </c>
      <c r="L89" s="224">
        <v>6636</v>
      </c>
      <c r="M89" s="49"/>
      <c r="N89" s="246" t="str">
        <f>IF(C89="","",'OPĆI DIO'!$C$1)</f>
        <v>42024 SVEUČILIŠTE JURJA DOBRILE U PULI</v>
      </c>
      <c r="O89" s="40" t="str">
        <f t="shared" si="17"/>
        <v>422</v>
      </c>
      <c r="P89" s="40" t="str">
        <f t="shared" si="18"/>
        <v>42</v>
      </c>
      <c r="Q89" s="40" t="str">
        <f t="shared" si="19"/>
        <v>31</v>
      </c>
      <c r="R89" s="40" t="str">
        <f t="shared" si="20"/>
        <v>94</v>
      </c>
      <c r="S89" s="40" t="str">
        <f t="shared" si="21"/>
        <v>4</v>
      </c>
      <c r="W89" s="40">
        <v>4126</v>
      </c>
      <c r="X89" s="40" t="s">
        <v>157</v>
      </c>
      <c r="Z89" s="204" t="str">
        <f t="shared" si="24"/>
        <v>41</v>
      </c>
      <c r="AA89" s="40" t="str">
        <f t="shared" si="25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31</v>
      </c>
      <c r="D90" s="45" t="str">
        <f t="shared" si="13"/>
        <v>Vlastiti prihodi</v>
      </c>
      <c r="E90" s="50">
        <v>4227</v>
      </c>
      <c r="F90" s="45" t="str">
        <f t="shared" si="14"/>
        <v>Uređaji, strojevi i oprema za ostale namjene</v>
      </c>
      <c r="G90" s="329" t="s">
        <v>192</v>
      </c>
      <c r="H90" s="45" t="str">
        <f t="shared" si="15"/>
        <v>REDOVNA DJELATNOST SVEUČILIŠTA U PULI (IZ EVIDENCIJSKIH PRIHODA)</v>
      </c>
      <c r="I90" s="45" t="str">
        <f t="shared" si="16"/>
        <v>0942</v>
      </c>
      <c r="J90" s="224">
        <v>6703</v>
      </c>
      <c r="K90" s="224">
        <v>6703</v>
      </c>
      <c r="L90" s="224">
        <v>6703</v>
      </c>
      <c r="M90" s="49"/>
      <c r="N90" s="246" t="str">
        <f>IF(C90="","",'OPĆI DIO'!$C$1)</f>
        <v>42024 SVEUČILIŠTE JURJA DOBRILE U PULI</v>
      </c>
      <c r="O90" s="40" t="str">
        <f t="shared" si="17"/>
        <v>422</v>
      </c>
      <c r="P90" s="40" t="str">
        <f t="shared" si="18"/>
        <v>42</v>
      </c>
      <c r="Q90" s="40" t="str">
        <f t="shared" si="19"/>
        <v>31</v>
      </c>
      <c r="R90" s="40" t="str">
        <f t="shared" si="20"/>
        <v>94</v>
      </c>
      <c r="S90" s="40" t="str">
        <f t="shared" si="21"/>
        <v>4</v>
      </c>
      <c r="W90" s="40">
        <v>4211</v>
      </c>
      <c r="X90" s="40" t="s">
        <v>171</v>
      </c>
      <c r="Z90" s="204" t="str">
        <f t="shared" si="24"/>
        <v>42</v>
      </c>
      <c r="AA90" s="40" t="str">
        <f t="shared" si="25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31</v>
      </c>
      <c r="D91" s="45" t="str">
        <f t="shared" si="13"/>
        <v>Vlastiti prihodi</v>
      </c>
      <c r="E91" s="50">
        <v>4241</v>
      </c>
      <c r="F91" s="45" t="str">
        <f t="shared" si="14"/>
        <v>Knjige</v>
      </c>
      <c r="G91" s="329" t="s">
        <v>192</v>
      </c>
      <c r="H91" s="45" t="str">
        <f t="shared" si="15"/>
        <v>REDOVNA DJELATNOST SVEUČILIŠTA U PULI (IZ EVIDENCIJSKIH PRIHODA)</v>
      </c>
      <c r="I91" s="45" t="str">
        <f t="shared" si="16"/>
        <v>0942</v>
      </c>
      <c r="J91" s="224">
        <v>531</v>
      </c>
      <c r="K91" s="224">
        <v>531</v>
      </c>
      <c r="L91" s="224">
        <v>531</v>
      </c>
      <c r="M91" s="49"/>
      <c r="N91" s="246" t="str">
        <f>IF(C91="","",'OPĆI DIO'!$C$1)</f>
        <v>42024 SVEUČILIŠTE JURJA DOBRILE U PULI</v>
      </c>
      <c r="O91" s="40" t="str">
        <f t="shared" si="17"/>
        <v>424</v>
      </c>
      <c r="P91" s="40" t="str">
        <f t="shared" si="18"/>
        <v>42</v>
      </c>
      <c r="Q91" s="40" t="str">
        <f t="shared" si="19"/>
        <v>31</v>
      </c>
      <c r="R91" s="40" t="str">
        <f t="shared" si="20"/>
        <v>94</v>
      </c>
      <c r="S91" s="40" t="str">
        <f t="shared" si="21"/>
        <v>4</v>
      </c>
      <c r="W91" s="40">
        <v>4212</v>
      </c>
      <c r="X91" s="40" t="s">
        <v>59</v>
      </c>
      <c r="Z91" s="204" t="str">
        <f t="shared" si="24"/>
        <v>42</v>
      </c>
      <c r="AA91" s="40" t="str">
        <f t="shared" si="25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31</v>
      </c>
      <c r="D92" s="45" t="str">
        <f t="shared" si="13"/>
        <v>Vlastiti prihodi</v>
      </c>
      <c r="E92" s="50">
        <v>4511</v>
      </c>
      <c r="F92" s="45" t="str">
        <f t="shared" si="14"/>
        <v>Dodatna ulaganja na građevinskim objektima</v>
      </c>
      <c r="G92" s="329" t="s">
        <v>192</v>
      </c>
      <c r="H92" s="45" t="str">
        <f t="shared" si="15"/>
        <v>REDOVNA DJELATNOST SVEUČILIŠTA U PULI (IZ EVIDENCIJSKIH PRIHODA)</v>
      </c>
      <c r="I92" s="45" t="str">
        <f t="shared" si="16"/>
        <v>0942</v>
      </c>
      <c r="J92" s="224">
        <v>31190</v>
      </c>
      <c r="K92" s="224">
        <v>31190</v>
      </c>
      <c r="L92" s="224">
        <v>31190</v>
      </c>
      <c r="M92" s="49"/>
      <c r="N92" s="246" t="str">
        <f>IF(C92="","",'OPĆI DIO'!$C$1)</f>
        <v>42024 SVEUČILIŠTE JURJA DOBRILE U PULI</v>
      </c>
      <c r="O92" s="40" t="str">
        <f t="shared" si="17"/>
        <v>451</v>
      </c>
      <c r="P92" s="40" t="str">
        <f t="shared" si="18"/>
        <v>45</v>
      </c>
      <c r="Q92" s="40" t="str">
        <f t="shared" si="19"/>
        <v>31</v>
      </c>
      <c r="R92" s="40" t="str">
        <f t="shared" si="20"/>
        <v>94</v>
      </c>
      <c r="S92" s="40" t="str">
        <f t="shared" si="21"/>
        <v>4</v>
      </c>
      <c r="W92" s="40">
        <v>4213</v>
      </c>
      <c r="X92" s="40" t="s">
        <v>158</v>
      </c>
      <c r="Z92" s="204" t="str">
        <f t="shared" si="24"/>
        <v>42</v>
      </c>
      <c r="AA92" s="40" t="str">
        <f t="shared" si="25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3"/>
        <v>Ostali prihodi za posebne namjene</v>
      </c>
      <c r="E93" s="50">
        <v>3111</v>
      </c>
      <c r="F93" s="45" t="str">
        <f t="shared" si="14"/>
        <v>Plaće za redovan rad</v>
      </c>
      <c r="G93" s="329" t="s">
        <v>192</v>
      </c>
      <c r="H93" s="45" t="str">
        <f t="shared" si="15"/>
        <v>REDOVNA DJELATNOST SVEUČILIŠTA U PULI (IZ EVIDENCIJSKIH PRIHODA)</v>
      </c>
      <c r="I93" s="45" t="str">
        <f t="shared" si="16"/>
        <v>0942</v>
      </c>
      <c r="J93" s="224">
        <v>422323</v>
      </c>
      <c r="K93" s="224">
        <v>422323</v>
      </c>
      <c r="L93" s="224">
        <v>422323</v>
      </c>
      <c r="M93" s="49"/>
      <c r="N93" s="246" t="str">
        <f>IF(C93="","",'OPĆI DIO'!$C$1)</f>
        <v>42024 SVEUČILIŠTE JURJA DOBRILE U PULI</v>
      </c>
      <c r="O93" s="40" t="str">
        <f t="shared" si="17"/>
        <v>311</v>
      </c>
      <c r="P93" s="40" t="str">
        <f t="shared" si="18"/>
        <v>31</v>
      </c>
      <c r="Q93" s="40" t="str">
        <f t="shared" si="19"/>
        <v>43</v>
      </c>
      <c r="R93" s="40" t="str">
        <f t="shared" si="20"/>
        <v>94</v>
      </c>
      <c r="S93" s="40" t="str">
        <f t="shared" si="21"/>
        <v>3</v>
      </c>
      <c r="W93" s="40">
        <v>4214</v>
      </c>
      <c r="X93" s="40" t="s">
        <v>159</v>
      </c>
      <c r="Z93" s="204" t="str">
        <f t="shared" si="24"/>
        <v>42</v>
      </c>
      <c r="AA93" s="40" t="str">
        <f t="shared" si="25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3"/>
        <v>Ostali prihodi za posebne namjene</v>
      </c>
      <c r="E94" s="50">
        <v>3121</v>
      </c>
      <c r="F94" s="45" t="str">
        <f t="shared" si="14"/>
        <v>Ostali rashodi za zaposlene</v>
      </c>
      <c r="G94" s="329" t="s">
        <v>192</v>
      </c>
      <c r="H94" s="45" t="str">
        <f t="shared" si="15"/>
        <v>REDOVNA DJELATNOST SVEUČILIŠTA U PULI (IZ EVIDENCIJSKIH PRIHODA)</v>
      </c>
      <c r="I94" s="45" t="str">
        <f t="shared" si="16"/>
        <v>0942</v>
      </c>
      <c r="J94" s="224">
        <v>42717</v>
      </c>
      <c r="K94" s="224">
        <v>42717</v>
      </c>
      <c r="L94" s="224">
        <v>42717</v>
      </c>
      <c r="M94" s="49"/>
      <c r="N94" s="246" t="str">
        <f>IF(C94="","",'OPĆI DIO'!$C$1)</f>
        <v>42024 SVEUČILIŠTE JURJA DOBRILE U PULI</v>
      </c>
      <c r="O94" s="40" t="str">
        <f t="shared" si="17"/>
        <v>312</v>
      </c>
      <c r="P94" s="40" t="str">
        <f t="shared" si="18"/>
        <v>31</v>
      </c>
      <c r="Q94" s="40" t="str">
        <f t="shared" si="19"/>
        <v>43</v>
      </c>
      <c r="R94" s="40" t="str">
        <f t="shared" si="20"/>
        <v>94</v>
      </c>
      <c r="S94" s="40" t="str">
        <f t="shared" si="21"/>
        <v>3</v>
      </c>
      <c r="W94" s="40">
        <v>4221</v>
      </c>
      <c r="X94" s="40" t="s">
        <v>94</v>
      </c>
      <c r="Z94" s="204" t="str">
        <f t="shared" si="24"/>
        <v>42</v>
      </c>
      <c r="AA94" s="40" t="str">
        <f t="shared" si="25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3"/>
        <v>Ostali prihodi za posebne namjene</v>
      </c>
      <c r="E95" s="50">
        <v>3132</v>
      </c>
      <c r="F95" s="45" t="str">
        <f t="shared" si="14"/>
        <v>Doprinosi za obvezno zdravstveno osiguranje</v>
      </c>
      <c r="G95" s="329" t="s">
        <v>192</v>
      </c>
      <c r="H95" s="45" t="str">
        <f t="shared" si="15"/>
        <v>REDOVNA DJELATNOST SVEUČILIŠTA U PULI (IZ EVIDENCIJSKIH PRIHODA)</v>
      </c>
      <c r="I95" s="45" t="str">
        <f t="shared" si="16"/>
        <v>0942</v>
      </c>
      <c r="J95" s="224">
        <v>71044</v>
      </c>
      <c r="K95" s="224">
        <v>71044</v>
      </c>
      <c r="L95" s="224">
        <v>71044</v>
      </c>
      <c r="M95" s="49"/>
      <c r="N95" s="246" t="str">
        <f>IF(C95="","",'OPĆI DIO'!$C$1)</f>
        <v>42024 SVEUČILIŠTE JURJA DOBRILE U PULI</v>
      </c>
      <c r="O95" s="40" t="str">
        <f t="shared" si="17"/>
        <v>313</v>
      </c>
      <c r="P95" s="40" t="str">
        <f t="shared" si="18"/>
        <v>31</v>
      </c>
      <c r="Q95" s="40" t="str">
        <f t="shared" si="19"/>
        <v>43</v>
      </c>
      <c r="R95" s="40" t="str">
        <f t="shared" si="20"/>
        <v>94</v>
      </c>
      <c r="S95" s="40" t="str">
        <f t="shared" si="21"/>
        <v>3</v>
      </c>
      <c r="W95" s="40">
        <v>4222</v>
      </c>
      <c r="X95" s="40" t="s">
        <v>105</v>
      </c>
      <c r="Z95" s="204" t="str">
        <f t="shared" si="24"/>
        <v>42</v>
      </c>
      <c r="AA95" s="40" t="str">
        <f t="shared" si="25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3"/>
        <v>Ostali prihodi za posebne namjene</v>
      </c>
      <c r="E96" s="50">
        <v>3211</v>
      </c>
      <c r="F96" s="45" t="str">
        <f t="shared" si="14"/>
        <v>Službena putovanja</v>
      </c>
      <c r="G96" s="329" t="s">
        <v>192</v>
      </c>
      <c r="H96" s="45" t="str">
        <f t="shared" si="15"/>
        <v>REDOVNA DJELATNOST SVEUČILIŠTA U PULI (IZ EVIDENCIJSKIH PRIHODA)</v>
      </c>
      <c r="I96" s="45" t="str">
        <f t="shared" si="16"/>
        <v>0942</v>
      </c>
      <c r="J96" s="224">
        <v>51549</v>
      </c>
      <c r="K96" s="224">
        <v>51549</v>
      </c>
      <c r="L96" s="224">
        <v>51549</v>
      </c>
      <c r="M96" s="49"/>
      <c r="N96" s="246" t="str">
        <f>IF(C96="","",'OPĆI DIO'!$C$1)</f>
        <v>42024 SVEUČILIŠTE JURJA DOBRILE U PULI</v>
      </c>
      <c r="O96" s="40" t="str">
        <f t="shared" si="17"/>
        <v>321</v>
      </c>
      <c r="P96" s="40" t="str">
        <f t="shared" si="18"/>
        <v>32</v>
      </c>
      <c r="Q96" s="40" t="str">
        <f t="shared" si="19"/>
        <v>43</v>
      </c>
      <c r="R96" s="40" t="str">
        <f t="shared" si="20"/>
        <v>94</v>
      </c>
      <c r="S96" s="40" t="str">
        <f t="shared" si="21"/>
        <v>3</v>
      </c>
      <c r="W96" s="40">
        <v>4223</v>
      </c>
      <c r="X96" s="40" t="s">
        <v>118</v>
      </c>
      <c r="Z96" s="204" t="str">
        <f t="shared" si="24"/>
        <v>42</v>
      </c>
      <c r="AA96" s="40" t="str">
        <f t="shared" si="25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3"/>
        <v>Ostali prihodi za posebne namjene</v>
      </c>
      <c r="E97" s="50">
        <v>3212</v>
      </c>
      <c r="F97" s="45" t="str">
        <f t="shared" si="14"/>
        <v>Naknade za prijevoz, za rad na terenu i odvojeni život</v>
      </c>
      <c r="G97" s="329" t="s">
        <v>192</v>
      </c>
      <c r="H97" s="45" t="str">
        <f t="shared" si="15"/>
        <v>REDOVNA DJELATNOST SVEUČILIŠTA U PULI (IZ EVIDENCIJSKIH PRIHODA)</v>
      </c>
      <c r="I97" s="45" t="str">
        <f t="shared" si="16"/>
        <v>0942</v>
      </c>
      <c r="J97" s="224">
        <v>7479</v>
      </c>
      <c r="K97" s="224">
        <v>7479</v>
      </c>
      <c r="L97" s="224">
        <v>7479</v>
      </c>
      <c r="M97" s="49"/>
      <c r="N97" s="246" t="str">
        <f>IF(C97="","",'OPĆI DIO'!$C$1)</f>
        <v>42024 SVEUČILIŠTE JURJA DOBRILE U PULI</v>
      </c>
      <c r="O97" s="40" t="str">
        <f t="shared" si="17"/>
        <v>321</v>
      </c>
      <c r="P97" s="40" t="str">
        <f t="shared" si="18"/>
        <v>32</v>
      </c>
      <c r="Q97" s="40" t="str">
        <f t="shared" si="19"/>
        <v>43</v>
      </c>
      <c r="R97" s="40" t="str">
        <f t="shared" si="20"/>
        <v>94</v>
      </c>
      <c r="S97" s="40" t="str">
        <f t="shared" si="21"/>
        <v>3</v>
      </c>
      <c r="W97" s="40">
        <v>4224</v>
      </c>
      <c r="X97" s="40" t="s">
        <v>111</v>
      </c>
      <c r="Z97" s="204" t="str">
        <f t="shared" si="24"/>
        <v>42</v>
      </c>
      <c r="AA97" s="40" t="str">
        <f t="shared" si="25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3"/>
        <v>Ostali prihodi za posebne namjene</v>
      </c>
      <c r="E98" s="50">
        <v>3213</v>
      </c>
      <c r="F98" s="45" t="str">
        <f t="shared" si="14"/>
        <v>Stručno usavršavanje zaposlenika</v>
      </c>
      <c r="G98" s="329" t="s">
        <v>192</v>
      </c>
      <c r="H98" s="45" t="str">
        <f t="shared" si="15"/>
        <v>REDOVNA DJELATNOST SVEUČILIŠTA U PULI (IZ EVIDENCIJSKIH PRIHODA)</v>
      </c>
      <c r="I98" s="45" t="str">
        <f t="shared" si="16"/>
        <v>0942</v>
      </c>
      <c r="J98" s="224">
        <v>39731</v>
      </c>
      <c r="K98" s="224">
        <v>39731</v>
      </c>
      <c r="L98" s="224">
        <v>39731</v>
      </c>
      <c r="M98" s="49"/>
      <c r="N98" s="246" t="str">
        <f>IF(C98="","",'OPĆI DIO'!$C$1)</f>
        <v>42024 SVEUČILIŠTE JURJA DOBRILE U PULI</v>
      </c>
      <c r="O98" s="40" t="str">
        <f t="shared" si="17"/>
        <v>321</v>
      </c>
      <c r="P98" s="40" t="str">
        <f t="shared" si="18"/>
        <v>32</v>
      </c>
      <c r="Q98" s="40" t="str">
        <f t="shared" si="19"/>
        <v>43</v>
      </c>
      <c r="R98" s="40" t="str">
        <f t="shared" si="20"/>
        <v>94</v>
      </c>
      <c r="S98" s="40" t="str">
        <f t="shared" si="21"/>
        <v>3</v>
      </c>
      <c r="W98" s="40">
        <v>4225</v>
      </c>
      <c r="X98" s="40" t="s">
        <v>115</v>
      </c>
      <c r="Z98" s="204" t="str">
        <f t="shared" si="24"/>
        <v>42</v>
      </c>
      <c r="AA98" s="40" t="str">
        <f t="shared" si="25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3"/>
        <v>Ostali prihodi za posebne namjene</v>
      </c>
      <c r="E99" s="50">
        <v>3214</v>
      </c>
      <c r="F99" s="45" t="str">
        <f t="shared" si="14"/>
        <v>Ostale naknade troškova zaposlenima</v>
      </c>
      <c r="G99" s="329" t="s">
        <v>192</v>
      </c>
      <c r="H99" s="45" t="str">
        <f t="shared" si="15"/>
        <v>REDOVNA DJELATNOST SVEUČILIŠTA U PULI (IZ EVIDENCIJSKIH PRIHODA)</v>
      </c>
      <c r="I99" s="45" t="str">
        <f t="shared" si="16"/>
        <v>0942</v>
      </c>
      <c r="J99" s="224">
        <v>13697</v>
      </c>
      <c r="K99" s="224">
        <v>13697</v>
      </c>
      <c r="L99" s="224">
        <v>13697</v>
      </c>
      <c r="M99" s="49"/>
      <c r="N99" s="246" t="str">
        <f>IF(C99="","",'OPĆI DIO'!$C$1)</f>
        <v>42024 SVEUČILIŠTE JURJA DOBRILE U PULI</v>
      </c>
      <c r="O99" s="40" t="str">
        <f t="shared" si="17"/>
        <v>321</v>
      </c>
      <c r="P99" s="40" t="str">
        <f t="shared" si="18"/>
        <v>32</v>
      </c>
      <c r="Q99" s="40" t="str">
        <f t="shared" si="19"/>
        <v>43</v>
      </c>
      <c r="R99" s="40" t="str">
        <f t="shared" si="20"/>
        <v>94</v>
      </c>
      <c r="S99" s="40" t="str">
        <f t="shared" si="21"/>
        <v>3</v>
      </c>
      <c r="W99" s="40">
        <v>4226</v>
      </c>
      <c r="X99" s="40" t="s">
        <v>160</v>
      </c>
      <c r="Z99" s="204" t="str">
        <f t="shared" si="24"/>
        <v>42</v>
      </c>
      <c r="AA99" s="40" t="str">
        <f t="shared" si="25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3"/>
        <v>Ostali prihodi za posebne namjene</v>
      </c>
      <c r="E100" s="50">
        <v>3221</v>
      </c>
      <c r="F100" s="45" t="str">
        <f t="shared" si="14"/>
        <v>Uredski materijal i ostali materijalni rashodi</v>
      </c>
      <c r="G100" s="329" t="s">
        <v>192</v>
      </c>
      <c r="H100" s="45" t="str">
        <f t="shared" si="15"/>
        <v>REDOVNA DJELATNOST SVEUČILIŠTA U PULI (IZ EVIDENCIJSKIH PRIHODA)</v>
      </c>
      <c r="I100" s="45" t="str">
        <f t="shared" si="16"/>
        <v>0942</v>
      </c>
      <c r="J100" s="224">
        <v>42259</v>
      </c>
      <c r="K100" s="224">
        <v>42259</v>
      </c>
      <c r="L100" s="224">
        <v>42259</v>
      </c>
      <c r="M100" s="49"/>
      <c r="N100" s="246" t="str">
        <f>IF(C100="","",'OPĆI DIO'!$C$1)</f>
        <v>42024 SVEUČILIŠTE JURJA DOBRILE U PULI</v>
      </c>
      <c r="O100" s="40" t="str">
        <f t="shared" si="17"/>
        <v>322</v>
      </c>
      <c r="P100" s="40" t="str">
        <f t="shared" si="18"/>
        <v>32</v>
      </c>
      <c r="Q100" s="40" t="str">
        <f t="shared" si="19"/>
        <v>43</v>
      </c>
      <c r="R100" s="40" t="str">
        <f t="shared" si="20"/>
        <v>94</v>
      </c>
      <c r="S100" s="40" t="str">
        <f t="shared" si="21"/>
        <v>3</v>
      </c>
      <c r="W100" s="40">
        <v>4227</v>
      </c>
      <c r="X100" s="40" t="s">
        <v>128</v>
      </c>
      <c r="Z100" s="204" t="str">
        <f t="shared" si="24"/>
        <v>42</v>
      </c>
      <c r="AA100" s="40" t="str">
        <f t="shared" si="25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43</v>
      </c>
      <c r="D101" s="45" t="str">
        <f t="shared" si="13"/>
        <v>Ostali prihodi za posebne namjene</v>
      </c>
      <c r="E101" s="50">
        <v>3223</v>
      </c>
      <c r="F101" s="45" t="str">
        <f t="shared" si="14"/>
        <v>Energija</v>
      </c>
      <c r="G101" s="329" t="s">
        <v>192</v>
      </c>
      <c r="H101" s="45" t="str">
        <f t="shared" si="15"/>
        <v>REDOVNA DJELATNOST SVEUČILIŠTA U PULI (IZ EVIDENCIJSKIH PRIHODA)</v>
      </c>
      <c r="I101" s="45" t="str">
        <f t="shared" si="16"/>
        <v>0942</v>
      </c>
      <c r="J101" s="224">
        <v>31269</v>
      </c>
      <c r="K101" s="224">
        <v>33923</v>
      </c>
      <c r="L101" s="224">
        <v>33923</v>
      </c>
      <c r="M101" s="49"/>
      <c r="N101" s="246" t="str">
        <f>IF(C101="","",'OPĆI DIO'!$C$1)</f>
        <v>42024 SVEUČILIŠTE JURJA DOBRILE U PULI</v>
      </c>
      <c r="O101" s="40" t="str">
        <f t="shared" si="17"/>
        <v>322</v>
      </c>
      <c r="P101" s="40" t="str">
        <f t="shared" si="18"/>
        <v>32</v>
      </c>
      <c r="Q101" s="40" t="str">
        <f t="shared" si="19"/>
        <v>43</v>
      </c>
      <c r="R101" s="40" t="str">
        <f t="shared" si="20"/>
        <v>94</v>
      </c>
      <c r="S101" s="40" t="str">
        <f t="shared" si="21"/>
        <v>3</v>
      </c>
      <c r="W101" s="40">
        <v>4231</v>
      </c>
      <c r="X101" s="40" t="s">
        <v>161</v>
      </c>
      <c r="Z101" s="204" t="str">
        <f t="shared" si="24"/>
        <v>42</v>
      </c>
      <c r="AA101" s="40" t="str">
        <f t="shared" si="25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43</v>
      </c>
      <c r="D102" s="45" t="str">
        <f t="shared" si="13"/>
        <v>Ostali prihodi za posebne namjene</v>
      </c>
      <c r="E102" s="50">
        <v>3224</v>
      </c>
      <c r="F102" s="45" t="str">
        <f t="shared" si="14"/>
        <v>Materijal i dijelovi za tekuće i investicijsko održavanje</v>
      </c>
      <c r="G102" s="329" t="s">
        <v>192</v>
      </c>
      <c r="H102" s="45" t="str">
        <f t="shared" si="15"/>
        <v>REDOVNA DJELATNOST SVEUČILIŠTA U PULI (IZ EVIDENCIJSKIH PRIHODA)</v>
      </c>
      <c r="I102" s="45" t="str">
        <f t="shared" si="16"/>
        <v>0942</v>
      </c>
      <c r="J102" s="224">
        <v>25815</v>
      </c>
      <c r="K102" s="224">
        <v>25815</v>
      </c>
      <c r="L102" s="224">
        <v>25815</v>
      </c>
      <c r="M102" s="49"/>
      <c r="N102" s="246" t="str">
        <f>IF(C102="","",'OPĆI DIO'!$C$1)</f>
        <v>42024 SVEUČILIŠTE JURJA DOBRILE U PULI</v>
      </c>
      <c r="O102" s="40" t="str">
        <f t="shared" si="17"/>
        <v>322</v>
      </c>
      <c r="P102" s="40" t="str">
        <f t="shared" si="18"/>
        <v>32</v>
      </c>
      <c r="Q102" s="40" t="str">
        <f t="shared" si="19"/>
        <v>43</v>
      </c>
      <c r="R102" s="40" t="str">
        <f t="shared" si="20"/>
        <v>94</v>
      </c>
      <c r="S102" s="40" t="str">
        <f t="shared" si="21"/>
        <v>3</v>
      </c>
      <c r="W102" s="40">
        <v>4233</v>
      </c>
      <c r="X102" s="40" t="s">
        <v>169</v>
      </c>
      <c r="Z102" s="204" t="str">
        <f t="shared" ref="Z102:Z129" si="26">LEFT(W102,2)</f>
        <v>42</v>
      </c>
      <c r="AA102" s="40" t="str">
        <f t="shared" si="25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43</v>
      </c>
      <c r="D103" s="45" t="str">
        <f t="shared" si="13"/>
        <v>Ostali prihodi za posebne namjene</v>
      </c>
      <c r="E103" s="50">
        <v>3225</v>
      </c>
      <c r="F103" s="45" t="str">
        <f t="shared" si="14"/>
        <v>Sitni inventar i auto gume</v>
      </c>
      <c r="G103" s="329" t="s">
        <v>192</v>
      </c>
      <c r="H103" s="45" t="str">
        <f t="shared" si="15"/>
        <v>REDOVNA DJELATNOST SVEUČILIŠTA U PULI (IZ EVIDENCIJSKIH PRIHODA)</v>
      </c>
      <c r="I103" s="45" t="str">
        <f t="shared" si="16"/>
        <v>0942</v>
      </c>
      <c r="J103" s="224">
        <v>8149</v>
      </c>
      <c r="K103" s="224">
        <v>8149</v>
      </c>
      <c r="L103" s="224">
        <v>8149</v>
      </c>
      <c r="M103" s="49"/>
      <c r="N103" s="246" t="str">
        <f>IF(C103="","",'OPĆI DIO'!$C$1)</f>
        <v>42024 SVEUČILIŠTE JURJA DOBRILE U PULI</v>
      </c>
      <c r="O103" s="40" t="str">
        <f t="shared" si="17"/>
        <v>322</v>
      </c>
      <c r="P103" s="40" t="str">
        <f t="shared" si="18"/>
        <v>32</v>
      </c>
      <c r="Q103" s="40" t="str">
        <f t="shared" si="19"/>
        <v>43</v>
      </c>
      <c r="R103" s="40" t="str">
        <f t="shared" si="20"/>
        <v>94</v>
      </c>
      <c r="S103" s="40" t="str">
        <f t="shared" si="21"/>
        <v>3</v>
      </c>
      <c r="W103" s="40">
        <v>4241</v>
      </c>
      <c r="X103" s="40" t="s">
        <v>106</v>
      </c>
      <c r="Z103" s="204" t="str">
        <f t="shared" si="26"/>
        <v>42</v>
      </c>
      <c r="AA103" s="40" t="str">
        <f t="shared" si="25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43</v>
      </c>
      <c r="D104" s="45" t="str">
        <f t="shared" si="13"/>
        <v>Ostali prihodi za posebne namjene</v>
      </c>
      <c r="E104" s="50">
        <v>3227</v>
      </c>
      <c r="F104" s="45" t="str">
        <f t="shared" si="14"/>
        <v>Službena, radna i zaštitna odjeća i obuća</v>
      </c>
      <c r="G104" s="329" t="s">
        <v>192</v>
      </c>
      <c r="H104" s="45" t="str">
        <f t="shared" si="15"/>
        <v>REDOVNA DJELATNOST SVEUČILIŠTA U PULI (IZ EVIDENCIJSKIH PRIHODA)</v>
      </c>
      <c r="I104" s="45" t="str">
        <f t="shared" si="16"/>
        <v>0942</v>
      </c>
      <c r="J104" s="224">
        <v>1725</v>
      </c>
      <c r="K104" s="224">
        <v>1725</v>
      </c>
      <c r="L104" s="224">
        <v>1725</v>
      </c>
      <c r="M104" s="49"/>
      <c r="N104" s="246" t="str">
        <f>IF(C104="","",'OPĆI DIO'!$C$1)</f>
        <v>42024 SVEUČILIŠTE JURJA DOBRILE U PULI</v>
      </c>
      <c r="O104" s="40" t="str">
        <f t="shared" si="17"/>
        <v>322</v>
      </c>
      <c r="P104" s="40" t="str">
        <f t="shared" si="18"/>
        <v>32</v>
      </c>
      <c r="Q104" s="40" t="str">
        <f t="shared" si="19"/>
        <v>43</v>
      </c>
      <c r="R104" s="40" t="str">
        <f t="shared" si="20"/>
        <v>94</v>
      </c>
      <c r="S104" s="40" t="str">
        <f t="shared" si="21"/>
        <v>3</v>
      </c>
      <c r="W104" s="40">
        <v>4242</v>
      </c>
      <c r="X104" s="40" t="s">
        <v>138</v>
      </c>
      <c r="Z104" s="204" t="str">
        <f t="shared" si="26"/>
        <v>42</v>
      </c>
      <c r="AA104" s="40" t="str">
        <f t="shared" si="25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43</v>
      </c>
      <c r="D105" s="45" t="str">
        <f t="shared" si="13"/>
        <v>Ostali prihodi za posebne namjene</v>
      </c>
      <c r="E105" s="50">
        <v>3231</v>
      </c>
      <c r="F105" s="45" t="str">
        <f t="shared" si="14"/>
        <v>Usluge telefona, pošte i prijevoza</v>
      </c>
      <c r="G105" s="329" t="s">
        <v>192</v>
      </c>
      <c r="H105" s="45" t="str">
        <f t="shared" si="15"/>
        <v>REDOVNA DJELATNOST SVEUČILIŠTA U PULI (IZ EVIDENCIJSKIH PRIHODA)</v>
      </c>
      <c r="I105" s="45" t="str">
        <f t="shared" si="16"/>
        <v>0942</v>
      </c>
      <c r="J105" s="224">
        <v>11096</v>
      </c>
      <c r="K105" s="224">
        <v>11096</v>
      </c>
      <c r="L105" s="224">
        <v>11096</v>
      </c>
      <c r="M105" s="49"/>
      <c r="N105" s="246" t="str">
        <f>IF(C105="","",'OPĆI DIO'!$C$1)</f>
        <v>42024 SVEUČILIŠTE JURJA DOBRILE U PULI</v>
      </c>
      <c r="O105" s="40" t="str">
        <f t="shared" si="17"/>
        <v>323</v>
      </c>
      <c r="P105" s="40" t="str">
        <f t="shared" si="18"/>
        <v>32</v>
      </c>
      <c r="Q105" s="40" t="str">
        <f t="shared" si="19"/>
        <v>43</v>
      </c>
      <c r="R105" s="40" t="str">
        <f t="shared" si="20"/>
        <v>94</v>
      </c>
      <c r="S105" s="40" t="str">
        <f t="shared" si="21"/>
        <v>3</v>
      </c>
      <c r="W105" s="40">
        <v>4244</v>
      </c>
      <c r="X105" s="40" t="s">
        <v>170</v>
      </c>
      <c r="Z105" s="204" t="str">
        <f t="shared" si="26"/>
        <v>42</v>
      </c>
      <c r="AA105" s="40" t="str">
        <f t="shared" si="25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43</v>
      </c>
      <c r="D106" s="45" t="str">
        <f t="shared" si="13"/>
        <v>Ostali prihodi za posebne namjene</v>
      </c>
      <c r="E106" s="50">
        <v>3232</v>
      </c>
      <c r="F106" s="45" t="str">
        <f t="shared" si="14"/>
        <v>Usluge tekućeg i investicijskog održavanja</v>
      </c>
      <c r="G106" s="329" t="s">
        <v>192</v>
      </c>
      <c r="H106" s="45" t="str">
        <f t="shared" si="15"/>
        <v>REDOVNA DJELATNOST SVEUČILIŠTA U PULI (IZ EVIDENCIJSKIH PRIHODA)</v>
      </c>
      <c r="I106" s="45" t="str">
        <f t="shared" si="16"/>
        <v>0942</v>
      </c>
      <c r="J106" s="224">
        <v>33846</v>
      </c>
      <c r="K106" s="224">
        <v>33846</v>
      </c>
      <c r="L106" s="224">
        <v>33846</v>
      </c>
      <c r="M106" s="49"/>
      <c r="N106" s="246" t="str">
        <f>IF(C106="","",'OPĆI DIO'!$C$1)</f>
        <v>42024 SVEUČILIŠTE JURJA DOBRILE U PULI</v>
      </c>
      <c r="O106" s="40" t="str">
        <f t="shared" si="17"/>
        <v>323</v>
      </c>
      <c r="P106" s="40" t="str">
        <f t="shared" si="18"/>
        <v>32</v>
      </c>
      <c r="Q106" s="40" t="str">
        <f t="shared" si="19"/>
        <v>43</v>
      </c>
      <c r="R106" s="40" t="str">
        <f t="shared" si="20"/>
        <v>94</v>
      </c>
      <c r="S106" s="40" t="str">
        <f t="shared" si="21"/>
        <v>3</v>
      </c>
      <c r="W106" s="40">
        <v>4251</v>
      </c>
      <c r="X106" s="40" t="s">
        <v>162</v>
      </c>
      <c r="Z106" s="204" t="str">
        <f t="shared" si="26"/>
        <v>42</v>
      </c>
      <c r="AA106" s="40" t="str">
        <f t="shared" si="25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43</v>
      </c>
      <c r="D107" s="45" t="str">
        <f t="shared" si="13"/>
        <v>Ostali prihodi za posebne namjene</v>
      </c>
      <c r="E107" s="50">
        <v>3233</v>
      </c>
      <c r="F107" s="45" t="str">
        <f t="shared" si="14"/>
        <v>Usluge promidžbe i informiranja</v>
      </c>
      <c r="G107" s="329" t="s">
        <v>192</v>
      </c>
      <c r="H107" s="45" t="str">
        <f t="shared" si="15"/>
        <v>REDOVNA DJELATNOST SVEUČILIŠTA U PULI (IZ EVIDENCIJSKIH PRIHODA)</v>
      </c>
      <c r="I107" s="45" t="str">
        <f t="shared" si="16"/>
        <v>0942</v>
      </c>
      <c r="J107" s="224">
        <v>10612</v>
      </c>
      <c r="K107" s="224">
        <v>10612</v>
      </c>
      <c r="L107" s="224">
        <v>10612</v>
      </c>
      <c r="M107" s="49"/>
      <c r="N107" s="246" t="str">
        <f>IF(C107="","",'OPĆI DIO'!$C$1)</f>
        <v>42024 SVEUČILIŠTE JURJA DOBRILE U PULI</v>
      </c>
      <c r="O107" s="40" t="str">
        <f t="shared" si="17"/>
        <v>323</v>
      </c>
      <c r="P107" s="40" t="str">
        <f t="shared" si="18"/>
        <v>32</v>
      </c>
      <c r="Q107" s="40" t="str">
        <f t="shared" si="19"/>
        <v>43</v>
      </c>
      <c r="R107" s="40" t="str">
        <f t="shared" si="20"/>
        <v>94</v>
      </c>
      <c r="S107" s="40" t="str">
        <f t="shared" si="21"/>
        <v>3</v>
      </c>
      <c r="W107" s="40">
        <v>4252</v>
      </c>
      <c r="X107" s="40" t="s">
        <v>163</v>
      </c>
      <c r="Z107" s="204" t="str">
        <f t="shared" si="26"/>
        <v>42</v>
      </c>
      <c r="AA107" s="40" t="str">
        <f t="shared" si="25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43</v>
      </c>
      <c r="D108" s="45" t="str">
        <f t="shared" si="13"/>
        <v>Ostali prihodi za posebne namjene</v>
      </c>
      <c r="E108" s="50">
        <v>3234</v>
      </c>
      <c r="F108" s="45" t="str">
        <f t="shared" si="14"/>
        <v>Komunalne usluge</v>
      </c>
      <c r="G108" s="329" t="s">
        <v>192</v>
      </c>
      <c r="H108" s="45" t="str">
        <f t="shared" si="15"/>
        <v>REDOVNA DJELATNOST SVEUČILIŠTA U PULI (IZ EVIDENCIJSKIH PRIHODA)</v>
      </c>
      <c r="I108" s="45" t="str">
        <f t="shared" si="16"/>
        <v>0942</v>
      </c>
      <c r="J108" s="224">
        <v>8642</v>
      </c>
      <c r="K108" s="224">
        <v>8642</v>
      </c>
      <c r="L108" s="224">
        <v>8642</v>
      </c>
      <c r="M108" s="49"/>
      <c r="N108" s="246" t="str">
        <f>IF(C108="","",'OPĆI DIO'!$C$1)</f>
        <v>42024 SVEUČILIŠTE JURJA DOBRILE U PULI</v>
      </c>
      <c r="O108" s="40" t="str">
        <f t="shared" si="17"/>
        <v>323</v>
      </c>
      <c r="P108" s="40" t="str">
        <f t="shared" si="18"/>
        <v>32</v>
      </c>
      <c r="Q108" s="40" t="str">
        <f t="shared" si="19"/>
        <v>43</v>
      </c>
      <c r="R108" s="40" t="str">
        <f t="shared" si="20"/>
        <v>94</v>
      </c>
      <c r="S108" s="40" t="str">
        <f t="shared" si="21"/>
        <v>3</v>
      </c>
      <c r="W108" s="40">
        <v>4262</v>
      </c>
      <c r="X108" s="40" t="s">
        <v>107</v>
      </c>
      <c r="Z108" s="204" t="str">
        <f t="shared" si="26"/>
        <v>42</v>
      </c>
      <c r="AA108" s="40" t="str">
        <f t="shared" si="25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43</v>
      </c>
      <c r="D109" s="45" t="str">
        <f t="shared" si="13"/>
        <v>Ostali prihodi za posebne namjene</v>
      </c>
      <c r="E109" s="50">
        <v>3235</v>
      </c>
      <c r="F109" s="45" t="str">
        <f t="shared" si="14"/>
        <v>Zakupnine i najamnine</v>
      </c>
      <c r="G109" s="329" t="s">
        <v>192</v>
      </c>
      <c r="H109" s="45" t="str">
        <f t="shared" si="15"/>
        <v>REDOVNA DJELATNOST SVEUČILIŠTA U PULI (IZ EVIDENCIJSKIH PRIHODA)</v>
      </c>
      <c r="I109" s="45" t="str">
        <f t="shared" si="16"/>
        <v>0942</v>
      </c>
      <c r="J109" s="224">
        <v>1529</v>
      </c>
      <c r="K109" s="224">
        <v>1529</v>
      </c>
      <c r="L109" s="224">
        <v>1529</v>
      </c>
      <c r="M109" s="49"/>
      <c r="N109" s="246" t="str">
        <f>IF(C109="","",'OPĆI DIO'!$C$1)</f>
        <v>42024 SVEUČILIŠTE JURJA DOBRILE U PULI</v>
      </c>
      <c r="O109" s="40" t="str">
        <f t="shared" si="17"/>
        <v>323</v>
      </c>
      <c r="P109" s="40" t="str">
        <f t="shared" si="18"/>
        <v>32</v>
      </c>
      <c r="Q109" s="40" t="str">
        <f t="shared" si="19"/>
        <v>43</v>
      </c>
      <c r="R109" s="40" t="str">
        <f t="shared" si="20"/>
        <v>94</v>
      </c>
      <c r="S109" s="40" t="str">
        <f t="shared" si="21"/>
        <v>3</v>
      </c>
      <c r="W109" s="40">
        <v>4263</v>
      </c>
      <c r="X109" s="40" t="s">
        <v>164</v>
      </c>
      <c r="Z109" s="204" t="str">
        <f t="shared" si="26"/>
        <v>42</v>
      </c>
      <c r="AA109" s="40" t="str">
        <f t="shared" si="25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43</v>
      </c>
      <c r="D110" s="45" t="str">
        <f t="shared" si="13"/>
        <v>Ostali prihodi za posebne namjene</v>
      </c>
      <c r="E110" s="50">
        <v>3237</v>
      </c>
      <c r="F110" s="45" t="str">
        <f t="shared" si="14"/>
        <v>Intelektualne i osobne usluge</v>
      </c>
      <c r="G110" s="329" t="s">
        <v>192</v>
      </c>
      <c r="H110" s="45" t="str">
        <f t="shared" si="15"/>
        <v>REDOVNA DJELATNOST SVEUČILIŠTA U PULI (IZ EVIDENCIJSKIH PRIHODA)</v>
      </c>
      <c r="I110" s="45" t="str">
        <f t="shared" si="16"/>
        <v>0942</v>
      </c>
      <c r="J110" s="224">
        <v>108380</v>
      </c>
      <c r="K110" s="224">
        <v>106990</v>
      </c>
      <c r="L110" s="224">
        <v>106990</v>
      </c>
      <c r="M110" s="49"/>
      <c r="N110" s="246" t="str">
        <f>IF(C110="","",'OPĆI DIO'!$C$1)</f>
        <v>42024 SVEUČILIŠTE JURJA DOBRILE U PULI</v>
      </c>
      <c r="O110" s="40" t="str">
        <f t="shared" si="17"/>
        <v>323</v>
      </c>
      <c r="P110" s="40" t="str">
        <f t="shared" si="18"/>
        <v>32</v>
      </c>
      <c r="Q110" s="40" t="str">
        <f t="shared" si="19"/>
        <v>43</v>
      </c>
      <c r="R110" s="40" t="str">
        <f t="shared" si="20"/>
        <v>94</v>
      </c>
      <c r="S110" s="40" t="str">
        <f t="shared" si="21"/>
        <v>3</v>
      </c>
      <c r="W110" s="40">
        <v>4264</v>
      </c>
      <c r="X110" s="40" t="s">
        <v>119</v>
      </c>
      <c r="Z110" s="204" t="str">
        <f t="shared" si="26"/>
        <v>42</v>
      </c>
      <c r="AA110" s="40" t="str">
        <f t="shared" si="25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43</v>
      </c>
      <c r="D111" s="45" t="str">
        <f t="shared" si="13"/>
        <v>Ostali prihodi za posebne namjene</v>
      </c>
      <c r="E111" s="50">
        <v>3238</v>
      </c>
      <c r="F111" s="45" t="str">
        <f t="shared" si="14"/>
        <v>Računalne usluge</v>
      </c>
      <c r="G111" s="329" t="s">
        <v>192</v>
      </c>
      <c r="H111" s="45" t="str">
        <f t="shared" si="15"/>
        <v>REDOVNA DJELATNOST SVEUČILIŠTA U PULI (IZ EVIDENCIJSKIH PRIHODA)</v>
      </c>
      <c r="I111" s="45" t="str">
        <f t="shared" si="16"/>
        <v>0942</v>
      </c>
      <c r="J111" s="81">
        <v>10765</v>
      </c>
      <c r="K111" s="81">
        <v>10765</v>
      </c>
      <c r="L111" s="81">
        <v>10765</v>
      </c>
      <c r="M111" s="49"/>
      <c r="N111" s="246" t="str">
        <f>IF(C111="","",'OPĆI DIO'!$C$1)</f>
        <v>42024 SVEUČILIŠTE JURJA DOBRILE U PULI</v>
      </c>
      <c r="O111" s="40" t="str">
        <f t="shared" si="17"/>
        <v>323</v>
      </c>
      <c r="P111" s="40" t="str">
        <f t="shared" si="18"/>
        <v>32</v>
      </c>
      <c r="Q111" s="40" t="str">
        <f t="shared" si="19"/>
        <v>43</v>
      </c>
      <c r="R111" s="40" t="str">
        <f t="shared" si="20"/>
        <v>94</v>
      </c>
      <c r="S111" s="40" t="str">
        <f t="shared" si="21"/>
        <v>3</v>
      </c>
      <c r="W111" s="40">
        <v>4312</v>
      </c>
      <c r="X111" s="40" t="s">
        <v>121</v>
      </c>
      <c r="Z111" s="204" t="str">
        <f t="shared" si="26"/>
        <v>43</v>
      </c>
      <c r="AA111" s="40" t="str">
        <f t="shared" si="25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43</v>
      </c>
      <c r="D112" s="45" t="str">
        <f t="shared" si="13"/>
        <v>Ostali prihodi za posebne namjene</v>
      </c>
      <c r="E112" s="50">
        <v>3239</v>
      </c>
      <c r="F112" s="45" t="str">
        <f t="shared" si="14"/>
        <v>Ostale usluge</v>
      </c>
      <c r="G112" s="329" t="s">
        <v>192</v>
      </c>
      <c r="H112" s="45" t="str">
        <f t="shared" si="15"/>
        <v>REDOVNA DJELATNOST SVEUČILIŠTA U PULI (IZ EVIDENCIJSKIH PRIHODA)</v>
      </c>
      <c r="I112" s="45" t="str">
        <f t="shared" si="16"/>
        <v>0942</v>
      </c>
      <c r="J112" s="81">
        <v>18528</v>
      </c>
      <c r="K112" s="81">
        <v>18524</v>
      </c>
      <c r="L112" s="81">
        <v>18524</v>
      </c>
      <c r="M112" s="49"/>
      <c r="N112" s="246" t="str">
        <f>IF(C112="","",'OPĆI DIO'!$C$1)</f>
        <v>42024 SVEUČILIŠTE JURJA DOBRILE U PULI</v>
      </c>
      <c r="O112" s="40" t="str">
        <f t="shared" si="17"/>
        <v>323</v>
      </c>
      <c r="P112" s="40" t="str">
        <f t="shared" si="18"/>
        <v>32</v>
      </c>
      <c r="Q112" s="40" t="str">
        <f t="shared" si="19"/>
        <v>43</v>
      </c>
      <c r="R112" s="40" t="str">
        <f t="shared" si="20"/>
        <v>94</v>
      </c>
      <c r="S112" s="40" t="str">
        <f t="shared" si="21"/>
        <v>3</v>
      </c>
      <c r="W112" s="40">
        <v>4411</v>
      </c>
      <c r="X112" s="40" t="s">
        <v>165</v>
      </c>
      <c r="Z112" s="204" t="str">
        <f t="shared" si="26"/>
        <v>44</v>
      </c>
      <c r="AA112" s="40" t="str">
        <f t="shared" si="25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43</v>
      </c>
      <c r="D113" s="45" t="str">
        <f t="shared" si="13"/>
        <v>Ostali prihodi za posebne namjene</v>
      </c>
      <c r="E113" s="50">
        <v>3241</v>
      </c>
      <c r="F113" s="45" t="str">
        <f t="shared" si="14"/>
        <v>Naknade troškova osobama izvan radnog odnosa</v>
      </c>
      <c r="G113" s="329" t="s">
        <v>192</v>
      </c>
      <c r="H113" s="45" t="str">
        <f t="shared" si="15"/>
        <v>REDOVNA DJELATNOST SVEUČILIŠTA U PULI (IZ EVIDENCIJSKIH PRIHODA)</v>
      </c>
      <c r="I113" s="45" t="str">
        <f t="shared" si="16"/>
        <v>0942</v>
      </c>
      <c r="J113" s="81">
        <v>15993</v>
      </c>
      <c r="K113" s="81">
        <v>15993</v>
      </c>
      <c r="L113" s="81">
        <v>15993</v>
      </c>
      <c r="M113" s="49"/>
      <c r="N113" s="246" t="str">
        <f>IF(C113="","",'OPĆI DIO'!$C$1)</f>
        <v>42024 SVEUČILIŠTE JURJA DOBRILE U PULI</v>
      </c>
      <c r="O113" s="40" t="str">
        <f t="shared" si="17"/>
        <v>324</v>
      </c>
      <c r="P113" s="40" t="str">
        <f t="shared" si="18"/>
        <v>32</v>
      </c>
      <c r="Q113" s="40" t="str">
        <f t="shared" si="19"/>
        <v>43</v>
      </c>
      <c r="R113" s="40" t="str">
        <f t="shared" si="20"/>
        <v>94</v>
      </c>
      <c r="S113" s="40" t="str">
        <f t="shared" si="21"/>
        <v>3</v>
      </c>
      <c r="W113" s="40">
        <v>4511</v>
      </c>
      <c r="X113" s="40" t="s">
        <v>120</v>
      </c>
      <c r="Z113" s="204" t="str">
        <f t="shared" si="26"/>
        <v>45</v>
      </c>
      <c r="AA113" s="40" t="str">
        <f t="shared" si="25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43</v>
      </c>
      <c r="D114" s="45" t="str">
        <f t="shared" si="13"/>
        <v>Ostali prihodi za posebne namjene</v>
      </c>
      <c r="E114" s="50">
        <v>3292</v>
      </c>
      <c r="F114" s="45" t="str">
        <f t="shared" si="14"/>
        <v>Premije osiguranja</v>
      </c>
      <c r="G114" s="329" t="s">
        <v>192</v>
      </c>
      <c r="H114" s="45" t="str">
        <f t="shared" si="15"/>
        <v>REDOVNA DJELATNOST SVEUČILIŠTA U PULI (IZ EVIDENCIJSKIH PRIHODA)</v>
      </c>
      <c r="I114" s="45" t="str">
        <f t="shared" si="16"/>
        <v>0942</v>
      </c>
      <c r="J114" s="81">
        <v>3716</v>
      </c>
      <c r="K114" s="81">
        <v>3716</v>
      </c>
      <c r="L114" s="81">
        <v>3716</v>
      </c>
      <c r="M114" s="49"/>
      <c r="N114" s="246" t="str">
        <f>IF(C114="","",'OPĆI DIO'!$C$1)</f>
        <v>42024 SVEUČILIŠTE JURJA DOBRILE U PULI</v>
      </c>
      <c r="O114" s="40" t="str">
        <f t="shared" si="17"/>
        <v>329</v>
      </c>
      <c r="P114" s="40" t="str">
        <f t="shared" si="18"/>
        <v>32</v>
      </c>
      <c r="Q114" s="40" t="str">
        <f t="shared" si="19"/>
        <v>43</v>
      </c>
      <c r="R114" s="40" t="str">
        <f t="shared" si="20"/>
        <v>94</v>
      </c>
      <c r="S114" s="40" t="str">
        <f t="shared" si="21"/>
        <v>3</v>
      </c>
      <c r="W114" s="40">
        <v>4521</v>
      </c>
      <c r="X114" s="40" t="s">
        <v>139</v>
      </c>
      <c r="Z114" s="204" t="str">
        <f t="shared" si="26"/>
        <v>45</v>
      </c>
      <c r="AA114" s="40" t="str">
        <f t="shared" si="25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43</v>
      </c>
      <c r="D115" s="45" t="str">
        <f t="shared" si="13"/>
        <v>Ostali prihodi za posebne namjene</v>
      </c>
      <c r="E115" s="50">
        <v>3293</v>
      </c>
      <c r="F115" s="45" t="str">
        <f t="shared" si="14"/>
        <v>Reprezentacija</v>
      </c>
      <c r="G115" s="329" t="s">
        <v>192</v>
      </c>
      <c r="H115" s="45" t="str">
        <f t="shared" si="15"/>
        <v>REDOVNA DJELATNOST SVEUČILIŠTA U PULI (IZ EVIDENCIJSKIH PRIHODA)</v>
      </c>
      <c r="I115" s="45" t="str">
        <f t="shared" si="16"/>
        <v>0942</v>
      </c>
      <c r="J115" s="81">
        <v>18679</v>
      </c>
      <c r="K115" s="81">
        <v>18679</v>
      </c>
      <c r="L115" s="81">
        <v>18679</v>
      </c>
      <c r="M115" s="49"/>
      <c r="N115" s="246" t="str">
        <f>IF(C115="","",'OPĆI DIO'!$C$1)</f>
        <v>42024 SVEUČILIŠTE JURJA DOBRILE U PULI</v>
      </c>
      <c r="O115" s="40" t="str">
        <f t="shared" si="17"/>
        <v>329</v>
      </c>
      <c r="P115" s="40" t="str">
        <f t="shared" si="18"/>
        <v>32</v>
      </c>
      <c r="Q115" s="40" t="str">
        <f t="shared" si="19"/>
        <v>43</v>
      </c>
      <c r="R115" s="40" t="str">
        <f t="shared" si="20"/>
        <v>94</v>
      </c>
      <c r="S115" s="40" t="str">
        <f t="shared" si="21"/>
        <v>3</v>
      </c>
      <c r="W115" s="40">
        <v>4531</v>
      </c>
      <c r="X115" s="40" t="s">
        <v>182</v>
      </c>
      <c r="Z115" s="204" t="str">
        <f t="shared" si="26"/>
        <v>45</v>
      </c>
      <c r="AA115" s="40" t="str">
        <f t="shared" si="25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43</v>
      </c>
      <c r="D116" s="45" t="str">
        <f t="shared" si="13"/>
        <v>Ostali prihodi za posebne namjene</v>
      </c>
      <c r="E116" s="50">
        <v>3294</v>
      </c>
      <c r="F116" s="45" t="str">
        <f t="shared" si="14"/>
        <v>Članarine i norme</v>
      </c>
      <c r="G116" s="329" t="s">
        <v>192</v>
      </c>
      <c r="H116" s="45" t="str">
        <f t="shared" si="15"/>
        <v>REDOVNA DJELATNOST SVEUČILIŠTA U PULI (IZ EVIDENCIJSKIH PRIHODA)</v>
      </c>
      <c r="I116" s="45" t="str">
        <f t="shared" si="16"/>
        <v>0942</v>
      </c>
      <c r="J116" s="81">
        <v>3345</v>
      </c>
      <c r="K116" s="81">
        <v>3345</v>
      </c>
      <c r="L116" s="81">
        <v>3345</v>
      </c>
      <c r="M116" s="49"/>
      <c r="N116" s="246" t="str">
        <f>IF(C116="","",'OPĆI DIO'!$C$1)</f>
        <v>42024 SVEUČILIŠTE JURJA DOBRILE U PULI</v>
      </c>
      <c r="O116" s="40" t="str">
        <f t="shared" si="17"/>
        <v>329</v>
      </c>
      <c r="P116" s="40" t="str">
        <f t="shared" si="18"/>
        <v>32</v>
      </c>
      <c r="Q116" s="40" t="str">
        <f t="shared" si="19"/>
        <v>43</v>
      </c>
      <c r="R116" s="40" t="str">
        <f t="shared" si="20"/>
        <v>94</v>
      </c>
      <c r="S116" s="40" t="str">
        <f t="shared" si="21"/>
        <v>3</v>
      </c>
      <c r="W116" s="40">
        <v>4541</v>
      </c>
      <c r="X116" s="40" t="s">
        <v>134</v>
      </c>
      <c r="Z116" s="204" t="str">
        <f t="shared" si="26"/>
        <v>45</v>
      </c>
      <c r="AA116" s="40" t="str">
        <f t="shared" si="25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43</v>
      </c>
      <c r="D117" s="45" t="str">
        <f t="shared" si="13"/>
        <v>Ostali prihodi za posebne namjene</v>
      </c>
      <c r="E117" s="50">
        <v>3295</v>
      </c>
      <c r="F117" s="45" t="str">
        <f t="shared" si="14"/>
        <v>Pristojbe i naknade</v>
      </c>
      <c r="G117" s="329" t="s">
        <v>192</v>
      </c>
      <c r="H117" s="45" t="str">
        <f t="shared" si="15"/>
        <v>REDOVNA DJELATNOST SVEUČILIŠTA U PULI (IZ EVIDENCIJSKIH PRIHODA)</v>
      </c>
      <c r="I117" s="45" t="str">
        <f t="shared" si="16"/>
        <v>0942</v>
      </c>
      <c r="J117" s="81">
        <v>1433</v>
      </c>
      <c r="K117" s="81">
        <v>1433</v>
      </c>
      <c r="L117" s="81">
        <v>1433</v>
      </c>
      <c r="M117" s="49"/>
      <c r="N117" s="246" t="str">
        <f>IF(C117="","",'OPĆI DIO'!$C$1)</f>
        <v>42024 SVEUČILIŠTE JURJA DOBRILE U PULI</v>
      </c>
      <c r="O117" s="40" t="str">
        <f t="shared" si="17"/>
        <v>329</v>
      </c>
      <c r="P117" s="40" t="str">
        <f t="shared" si="18"/>
        <v>32</v>
      </c>
      <c r="Q117" s="40" t="str">
        <f t="shared" si="19"/>
        <v>43</v>
      </c>
      <c r="R117" s="40" t="str">
        <f t="shared" si="20"/>
        <v>94</v>
      </c>
      <c r="S117" s="40" t="str">
        <f t="shared" si="21"/>
        <v>3</v>
      </c>
      <c r="W117" s="40">
        <v>5121</v>
      </c>
      <c r="X117" s="40" t="s">
        <v>190</v>
      </c>
      <c r="Z117" s="204" t="str">
        <f t="shared" si="26"/>
        <v>51</v>
      </c>
      <c r="AA117" s="40" t="str">
        <f t="shared" si="25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43</v>
      </c>
      <c r="D118" s="45" t="str">
        <f t="shared" si="13"/>
        <v>Ostali prihodi za posebne namjene</v>
      </c>
      <c r="E118" s="50">
        <v>3299</v>
      </c>
      <c r="F118" s="45" t="str">
        <f t="shared" si="14"/>
        <v>Ostali nespomenuti rashodi poslovanja</v>
      </c>
      <c r="G118" s="329" t="s">
        <v>192</v>
      </c>
      <c r="H118" s="45" t="str">
        <f t="shared" si="15"/>
        <v>REDOVNA DJELATNOST SVEUČILIŠTA U PULI (IZ EVIDENCIJSKIH PRIHODA)</v>
      </c>
      <c r="I118" s="45" t="str">
        <f t="shared" si="16"/>
        <v>0942</v>
      </c>
      <c r="J118" s="81">
        <v>1123417</v>
      </c>
      <c r="K118" s="81">
        <f>320518</f>
        <v>320518</v>
      </c>
      <c r="L118" s="81">
        <f>314414</f>
        <v>314414</v>
      </c>
      <c r="M118" s="49"/>
      <c r="N118" s="246" t="str">
        <f>IF(C118="","",'OPĆI DIO'!$C$1)</f>
        <v>42024 SVEUČILIŠTE JURJA DOBRILE U PULI</v>
      </c>
      <c r="O118" s="40" t="str">
        <f t="shared" si="17"/>
        <v>329</v>
      </c>
      <c r="P118" s="40" t="str">
        <f t="shared" si="18"/>
        <v>32</v>
      </c>
      <c r="Q118" s="40" t="str">
        <f t="shared" si="19"/>
        <v>43</v>
      </c>
      <c r="R118" s="40" t="str">
        <f t="shared" si="20"/>
        <v>94</v>
      </c>
      <c r="S118" s="40" t="str">
        <f t="shared" si="21"/>
        <v>3</v>
      </c>
      <c r="W118" s="40">
        <v>5443</v>
      </c>
      <c r="X118" s="40" t="s">
        <v>166</v>
      </c>
      <c r="Z118" s="204" t="str">
        <f t="shared" si="26"/>
        <v>54</v>
      </c>
      <c r="AA118" s="40" t="str">
        <f t="shared" si="25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43</v>
      </c>
      <c r="D119" s="45" t="str">
        <f t="shared" si="13"/>
        <v>Ostali prihodi za posebne namjene</v>
      </c>
      <c r="E119" s="50">
        <v>3432</v>
      </c>
      <c r="F119" s="45" t="str">
        <f t="shared" si="14"/>
        <v>Negativne tečajne razlike i razlike zbog primjene valutne kl</v>
      </c>
      <c r="G119" s="329" t="s">
        <v>192</v>
      </c>
      <c r="H119" s="45" t="str">
        <f t="shared" si="15"/>
        <v>REDOVNA DJELATNOST SVEUČILIŠTA U PULI (IZ EVIDENCIJSKIH PRIHODA)</v>
      </c>
      <c r="I119" s="45" t="str">
        <f t="shared" si="16"/>
        <v>0942</v>
      </c>
      <c r="J119" s="81">
        <v>53</v>
      </c>
      <c r="K119" s="81">
        <v>53</v>
      </c>
      <c r="L119" s="81">
        <v>53</v>
      </c>
      <c r="M119" s="49"/>
      <c r="N119" s="246" t="str">
        <f>IF(C119="","",'OPĆI DIO'!$C$1)</f>
        <v>42024 SVEUČILIŠTE JURJA DOBRILE U PULI</v>
      </c>
      <c r="O119" s="40" t="str">
        <f t="shared" si="17"/>
        <v>343</v>
      </c>
      <c r="P119" s="40" t="str">
        <f t="shared" si="18"/>
        <v>34</v>
      </c>
      <c r="Q119" s="40" t="str">
        <f t="shared" si="19"/>
        <v>43</v>
      </c>
      <c r="R119" s="40" t="str">
        <f t="shared" si="20"/>
        <v>94</v>
      </c>
      <c r="S119" s="40" t="str">
        <f t="shared" si="21"/>
        <v>3</v>
      </c>
      <c r="W119" s="40">
        <v>5121</v>
      </c>
      <c r="X119" s="40" t="s">
        <v>632</v>
      </c>
      <c r="Z119" s="204" t="str">
        <f t="shared" si="26"/>
        <v>51</v>
      </c>
      <c r="AA119" s="40" t="str">
        <f t="shared" ref="AA119:AA129" si="27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43</v>
      </c>
      <c r="D120" s="45" t="str">
        <f t="shared" si="13"/>
        <v>Ostali prihodi za posebne namjene</v>
      </c>
      <c r="E120" s="50">
        <v>3433</v>
      </c>
      <c r="F120" s="45" t="str">
        <f t="shared" si="14"/>
        <v>Zatezne kamate</v>
      </c>
      <c r="G120" s="329" t="s">
        <v>192</v>
      </c>
      <c r="H120" s="45" t="str">
        <f t="shared" si="15"/>
        <v>REDOVNA DJELATNOST SVEUČILIŠTA U PULI (IZ EVIDENCIJSKIH PRIHODA)</v>
      </c>
      <c r="I120" s="45" t="str">
        <f t="shared" si="16"/>
        <v>0942</v>
      </c>
      <c r="J120" s="81">
        <v>134</v>
      </c>
      <c r="K120" s="81">
        <v>134</v>
      </c>
      <c r="L120" s="81">
        <v>134</v>
      </c>
      <c r="M120" s="49"/>
      <c r="N120" s="246" t="str">
        <f>IF(C120="","",'OPĆI DIO'!$C$1)</f>
        <v>42024 SVEUČILIŠTE JURJA DOBRILE U PULI</v>
      </c>
      <c r="O120" s="40" t="str">
        <f t="shared" si="17"/>
        <v>343</v>
      </c>
      <c r="P120" s="40" t="str">
        <f t="shared" si="18"/>
        <v>34</v>
      </c>
      <c r="Q120" s="40" t="str">
        <f t="shared" si="19"/>
        <v>43</v>
      </c>
      <c r="R120" s="40" t="str">
        <f t="shared" si="20"/>
        <v>94</v>
      </c>
      <c r="S120" s="40" t="str">
        <f t="shared" si="21"/>
        <v>3</v>
      </c>
      <c r="W120" s="40">
        <v>5122</v>
      </c>
      <c r="X120" s="40" t="s">
        <v>633</v>
      </c>
      <c r="Z120" s="204" t="str">
        <f t="shared" si="26"/>
        <v>51</v>
      </c>
      <c r="AA120" s="40" t="str">
        <f t="shared" si="27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43</v>
      </c>
      <c r="D121" s="45" t="str">
        <f t="shared" si="13"/>
        <v>Ostali prihodi za posebne namjene</v>
      </c>
      <c r="E121" s="50">
        <v>3434</v>
      </c>
      <c r="F121" s="45" t="str">
        <f t="shared" si="14"/>
        <v>Ostali nespomenuti financijski rashodi</v>
      </c>
      <c r="G121" s="329" t="s">
        <v>192</v>
      </c>
      <c r="H121" s="45" t="str">
        <f t="shared" si="15"/>
        <v>REDOVNA DJELATNOST SVEUČILIŠTA U PULI (IZ EVIDENCIJSKIH PRIHODA)</v>
      </c>
      <c r="I121" s="45" t="str">
        <f t="shared" si="16"/>
        <v>0942</v>
      </c>
      <c r="J121" s="81">
        <v>53</v>
      </c>
      <c r="K121" s="81">
        <v>53</v>
      </c>
      <c r="L121" s="81">
        <v>53</v>
      </c>
      <c r="M121" s="49"/>
      <c r="N121" s="246" t="str">
        <f>IF(C121="","",'OPĆI DIO'!$C$1)</f>
        <v>42024 SVEUČILIŠTE JURJA DOBRILE U PULI</v>
      </c>
      <c r="O121" s="40" t="str">
        <f t="shared" si="17"/>
        <v>343</v>
      </c>
      <c r="P121" s="40" t="str">
        <f t="shared" si="18"/>
        <v>34</v>
      </c>
      <c r="Q121" s="40" t="str">
        <f t="shared" si="19"/>
        <v>43</v>
      </c>
      <c r="R121" s="40" t="str">
        <f t="shared" si="20"/>
        <v>94</v>
      </c>
      <c r="S121" s="40" t="str">
        <f t="shared" si="21"/>
        <v>3</v>
      </c>
      <c r="W121" s="40">
        <v>5141</v>
      </c>
      <c r="X121" s="40" t="s">
        <v>634</v>
      </c>
      <c r="Z121" s="204" t="str">
        <f t="shared" si="26"/>
        <v>51</v>
      </c>
      <c r="AA121" s="40" t="str">
        <f t="shared" si="27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43</v>
      </c>
      <c r="D122" s="45" t="str">
        <f t="shared" si="13"/>
        <v>Ostali prihodi za posebne namjene</v>
      </c>
      <c r="E122" s="50">
        <v>3721</v>
      </c>
      <c r="F122" s="45" t="str">
        <f t="shared" si="14"/>
        <v>Naknade građanima i kućanstvima u novcu</v>
      </c>
      <c r="G122" s="329" t="s">
        <v>192</v>
      </c>
      <c r="H122" s="45" t="str">
        <f t="shared" si="15"/>
        <v>REDOVNA DJELATNOST SVEUČILIŠTA U PULI (IZ EVIDENCIJSKIH PRIHODA)</v>
      </c>
      <c r="I122" s="45" t="str">
        <f t="shared" si="16"/>
        <v>0942</v>
      </c>
      <c r="J122" s="81">
        <v>9795</v>
      </c>
      <c r="K122" s="81">
        <v>9795</v>
      </c>
      <c r="L122" s="81">
        <v>9795</v>
      </c>
      <c r="M122" s="49"/>
      <c r="N122" s="246" t="str">
        <f>IF(C122="","",'OPĆI DIO'!$C$1)</f>
        <v>42024 SVEUČILIŠTE JURJA DOBRILE U PULI</v>
      </c>
      <c r="O122" s="40" t="str">
        <f t="shared" si="17"/>
        <v>372</v>
      </c>
      <c r="P122" s="40" t="str">
        <f t="shared" si="18"/>
        <v>37</v>
      </c>
      <c r="Q122" s="40" t="str">
        <f t="shared" si="19"/>
        <v>43</v>
      </c>
      <c r="R122" s="40" t="str">
        <f t="shared" si="20"/>
        <v>94</v>
      </c>
      <c r="S122" s="40" t="str">
        <f t="shared" si="21"/>
        <v>3</v>
      </c>
      <c r="W122" s="40">
        <v>5181</v>
      </c>
      <c r="X122" s="40" t="s">
        <v>635</v>
      </c>
      <c r="Z122" s="204" t="str">
        <f t="shared" si="26"/>
        <v>51</v>
      </c>
      <c r="AA122" s="40" t="str">
        <f t="shared" si="27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43</v>
      </c>
      <c r="D123" s="45" t="str">
        <f t="shared" si="13"/>
        <v>Ostali prihodi za posebne namjene</v>
      </c>
      <c r="E123" s="50">
        <v>3811</v>
      </c>
      <c r="F123" s="45" t="str">
        <f t="shared" si="14"/>
        <v>Tekuće donacije u novcu</v>
      </c>
      <c r="G123" s="329" t="s">
        <v>192</v>
      </c>
      <c r="H123" s="45" t="str">
        <f t="shared" si="15"/>
        <v>REDOVNA DJELATNOST SVEUČILIŠTA U PULI (IZ EVIDENCIJSKIH PRIHODA)</v>
      </c>
      <c r="I123" s="45" t="str">
        <f t="shared" si="16"/>
        <v>0942</v>
      </c>
      <c r="J123" s="81">
        <v>2641</v>
      </c>
      <c r="K123" s="81">
        <v>2641</v>
      </c>
      <c r="L123" s="81">
        <v>2641</v>
      </c>
      <c r="M123" s="49"/>
      <c r="N123" s="246" t="str">
        <f>IF(C123="","",'OPĆI DIO'!$C$1)</f>
        <v>42024 SVEUČILIŠTE JURJA DOBRILE U PULI</v>
      </c>
      <c r="O123" s="40" t="str">
        <f t="shared" si="17"/>
        <v>381</v>
      </c>
      <c r="P123" s="40" t="str">
        <f t="shared" si="18"/>
        <v>38</v>
      </c>
      <c r="Q123" s="40" t="str">
        <f t="shared" si="19"/>
        <v>43</v>
      </c>
      <c r="R123" s="40" t="str">
        <f t="shared" si="20"/>
        <v>94</v>
      </c>
      <c r="S123" s="40" t="str">
        <f t="shared" si="21"/>
        <v>3</v>
      </c>
      <c r="W123" s="40">
        <v>5183</v>
      </c>
      <c r="X123" s="40" t="s">
        <v>636</v>
      </c>
      <c r="Z123" s="204" t="str">
        <f t="shared" si="26"/>
        <v>51</v>
      </c>
      <c r="AA123" s="40" t="str">
        <f t="shared" si="27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43</v>
      </c>
      <c r="D124" s="45" t="str">
        <f t="shared" si="13"/>
        <v>Ostali prihodi za posebne namjene</v>
      </c>
      <c r="E124" s="50">
        <v>4221</v>
      </c>
      <c r="F124" s="45" t="str">
        <f t="shared" si="14"/>
        <v>Uredska oprema i namještaj</v>
      </c>
      <c r="G124" s="329" t="s">
        <v>192</v>
      </c>
      <c r="H124" s="45" t="str">
        <f t="shared" si="15"/>
        <v>REDOVNA DJELATNOST SVEUČILIŠTA U PULI (IZ EVIDENCIJSKIH PRIHODA)</v>
      </c>
      <c r="I124" s="45" t="str">
        <f t="shared" si="16"/>
        <v>0942</v>
      </c>
      <c r="J124" s="81">
        <v>32370</v>
      </c>
      <c r="K124" s="81">
        <v>32370</v>
      </c>
      <c r="L124" s="81">
        <v>32370</v>
      </c>
      <c r="M124" s="49"/>
      <c r="N124" s="246" t="str">
        <f>IF(C124="","",'OPĆI DIO'!$C$1)</f>
        <v>42024 SVEUČILIŠTE JURJA DOBRILE U PULI</v>
      </c>
      <c r="O124" s="40" t="str">
        <f t="shared" si="17"/>
        <v>422</v>
      </c>
      <c r="P124" s="40" t="str">
        <f t="shared" si="18"/>
        <v>42</v>
      </c>
      <c r="Q124" s="40" t="str">
        <f t="shared" si="19"/>
        <v>43</v>
      </c>
      <c r="R124" s="40" t="str">
        <f t="shared" si="20"/>
        <v>94</v>
      </c>
      <c r="S124" s="40" t="str">
        <f t="shared" si="21"/>
        <v>4</v>
      </c>
      <c r="W124" s="40">
        <v>5422</v>
      </c>
      <c r="X124" s="40" t="s">
        <v>637</v>
      </c>
      <c r="Z124" s="204" t="str">
        <f t="shared" si="26"/>
        <v>54</v>
      </c>
      <c r="AA124" s="40" t="str">
        <f t="shared" si="27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43</v>
      </c>
      <c r="D125" s="45" t="str">
        <f t="shared" si="13"/>
        <v>Ostali prihodi za posebne namjene</v>
      </c>
      <c r="E125" s="50">
        <v>4222</v>
      </c>
      <c r="F125" s="45" t="str">
        <f t="shared" si="14"/>
        <v>Komunikacijska oprema</v>
      </c>
      <c r="G125" s="329" t="s">
        <v>192</v>
      </c>
      <c r="H125" s="45" t="str">
        <f t="shared" si="15"/>
        <v>REDOVNA DJELATNOST SVEUČILIŠTA U PULI (IZ EVIDENCIJSKIH PRIHODA)</v>
      </c>
      <c r="I125" s="45" t="str">
        <f t="shared" si="16"/>
        <v>0942</v>
      </c>
      <c r="J125" s="81">
        <v>15011</v>
      </c>
      <c r="K125" s="81">
        <v>15011</v>
      </c>
      <c r="L125" s="81">
        <v>15010</v>
      </c>
      <c r="M125" s="49"/>
      <c r="N125" s="246" t="str">
        <f>IF(C125="","",'OPĆI DIO'!$C$1)</f>
        <v>42024 SVEUČILIŠTE JURJA DOBRILE U PULI</v>
      </c>
      <c r="O125" s="40" t="str">
        <f t="shared" si="17"/>
        <v>422</v>
      </c>
      <c r="P125" s="40" t="str">
        <f t="shared" si="18"/>
        <v>42</v>
      </c>
      <c r="Q125" s="40" t="str">
        <f t="shared" si="19"/>
        <v>43</v>
      </c>
      <c r="R125" s="40" t="str">
        <f t="shared" si="20"/>
        <v>94</v>
      </c>
      <c r="S125" s="40" t="str">
        <f t="shared" si="21"/>
        <v>4</v>
      </c>
      <c r="W125" s="40">
        <v>5431</v>
      </c>
      <c r="X125" s="40" t="s">
        <v>257</v>
      </c>
      <c r="Z125" s="204" t="str">
        <f t="shared" si="26"/>
        <v>54</v>
      </c>
      <c r="AA125" s="40" t="str">
        <f t="shared" si="27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43</v>
      </c>
      <c r="D126" s="45" t="str">
        <f t="shared" si="13"/>
        <v>Ostali prihodi za posebne namjene</v>
      </c>
      <c r="E126" s="50">
        <v>4223</v>
      </c>
      <c r="F126" s="45" t="str">
        <f t="shared" si="14"/>
        <v>Oprema za održavanje i zaštitu</v>
      </c>
      <c r="G126" s="329" t="s">
        <v>192</v>
      </c>
      <c r="H126" s="45" t="str">
        <f t="shared" si="15"/>
        <v>REDOVNA DJELATNOST SVEUČILIŠTA U PULI (IZ EVIDENCIJSKIH PRIHODA)</v>
      </c>
      <c r="I126" s="45" t="str">
        <f t="shared" si="16"/>
        <v>0942</v>
      </c>
      <c r="J126" s="81">
        <v>1327</v>
      </c>
      <c r="K126" s="81">
        <v>1327</v>
      </c>
      <c r="L126" s="81">
        <v>1327</v>
      </c>
      <c r="M126" s="49"/>
      <c r="N126" s="246" t="str">
        <f>IF(C126="","",'OPĆI DIO'!$C$1)</f>
        <v>42024 SVEUČILIŠTE JURJA DOBRILE U PULI</v>
      </c>
      <c r="O126" s="40" t="str">
        <f t="shared" si="17"/>
        <v>422</v>
      </c>
      <c r="P126" s="40" t="str">
        <f t="shared" si="18"/>
        <v>42</v>
      </c>
      <c r="Q126" s="40" t="str">
        <f t="shared" si="19"/>
        <v>43</v>
      </c>
      <c r="R126" s="40" t="str">
        <f t="shared" si="20"/>
        <v>94</v>
      </c>
      <c r="S126" s="40" t="str">
        <f t="shared" si="21"/>
        <v>4</v>
      </c>
      <c r="W126" s="40">
        <v>5443</v>
      </c>
      <c r="X126" s="40" t="s">
        <v>638</v>
      </c>
      <c r="Z126" s="204" t="str">
        <f t="shared" si="26"/>
        <v>54</v>
      </c>
      <c r="AA126" s="40" t="str">
        <f t="shared" si="27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43</v>
      </c>
      <c r="D127" s="45" t="str">
        <f t="shared" si="13"/>
        <v>Ostali prihodi za posebne namjene</v>
      </c>
      <c r="E127" s="50">
        <v>4224</v>
      </c>
      <c r="F127" s="45" t="str">
        <f t="shared" si="14"/>
        <v>Medicinska i laboratorijska oprema</v>
      </c>
      <c r="G127" s="329" t="s">
        <v>192</v>
      </c>
      <c r="H127" s="45" t="str">
        <f t="shared" si="15"/>
        <v>REDOVNA DJELATNOST SVEUČILIŠTA U PULI (IZ EVIDENCIJSKIH PRIHODA)</v>
      </c>
      <c r="I127" s="45" t="str">
        <f t="shared" si="16"/>
        <v>0942</v>
      </c>
      <c r="J127" s="81">
        <v>35910</v>
      </c>
      <c r="K127" s="81">
        <v>35910</v>
      </c>
      <c r="L127" s="81">
        <v>35910</v>
      </c>
      <c r="M127" s="49"/>
      <c r="N127" s="246" t="str">
        <f>IF(C127="","",'OPĆI DIO'!$C$1)</f>
        <v>42024 SVEUČILIŠTE JURJA DOBRILE U PULI</v>
      </c>
      <c r="O127" s="40" t="str">
        <f t="shared" si="17"/>
        <v>422</v>
      </c>
      <c r="P127" s="40" t="str">
        <f t="shared" si="18"/>
        <v>42</v>
      </c>
      <c r="Q127" s="40" t="str">
        <f t="shared" si="19"/>
        <v>43</v>
      </c>
      <c r="R127" s="40" t="str">
        <f t="shared" si="20"/>
        <v>94</v>
      </c>
      <c r="S127" s="40" t="str">
        <f t="shared" si="21"/>
        <v>4</v>
      </c>
      <c r="W127" s="40">
        <v>5445</v>
      </c>
      <c r="X127" s="40" t="s">
        <v>639</v>
      </c>
      <c r="Z127" s="204" t="str">
        <f t="shared" si="26"/>
        <v>54</v>
      </c>
      <c r="AA127" s="40" t="str">
        <f t="shared" si="27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43</v>
      </c>
      <c r="D128" s="45" t="str">
        <f t="shared" si="13"/>
        <v>Ostali prihodi za posebne namjene</v>
      </c>
      <c r="E128" s="50">
        <v>4227</v>
      </c>
      <c r="F128" s="45" t="str">
        <f t="shared" si="14"/>
        <v>Uređaji, strojevi i oprema za ostale namjene</v>
      </c>
      <c r="G128" s="329" t="s">
        <v>192</v>
      </c>
      <c r="H128" s="45" t="str">
        <f t="shared" si="15"/>
        <v>REDOVNA DJELATNOST SVEUČILIŠTA U PULI (IZ EVIDENCIJSKIH PRIHODA)</v>
      </c>
      <c r="I128" s="45" t="str">
        <f t="shared" si="16"/>
        <v>0942</v>
      </c>
      <c r="J128" s="81">
        <v>13671</v>
      </c>
      <c r="K128" s="81">
        <v>13671</v>
      </c>
      <c r="L128" s="81">
        <v>13670</v>
      </c>
      <c r="M128" s="49"/>
      <c r="N128" s="246" t="str">
        <f>IF(C128="","",'OPĆI DIO'!$C$1)</f>
        <v>42024 SVEUČILIŠTE JURJA DOBRILE U PULI</v>
      </c>
      <c r="O128" s="40" t="str">
        <f t="shared" si="17"/>
        <v>422</v>
      </c>
      <c r="P128" s="40" t="str">
        <f t="shared" si="18"/>
        <v>42</v>
      </c>
      <c r="Q128" s="40" t="str">
        <f t="shared" si="19"/>
        <v>43</v>
      </c>
      <c r="R128" s="40" t="str">
        <f t="shared" si="20"/>
        <v>94</v>
      </c>
      <c r="S128" s="40" t="str">
        <f t="shared" si="21"/>
        <v>4</v>
      </c>
      <c r="W128" s="40">
        <v>5453</v>
      </c>
      <c r="X128" s="40" t="s">
        <v>640</v>
      </c>
      <c r="Z128" s="204" t="str">
        <f t="shared" si="26"/>
        <v>54</v>
      </c>
      <c r="AA128" s="40" t="str">
        <f t="shared" si="27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43</v>
      </c>
      <c r="D129" s="45" t="str">
        <f t="shared" si="13"/>
        <v>Ostali prihodi za posebne namjene</v>
      </c>
      <c r="E129" s="50">
        <v>4241</v>
      </c>
      <c r="F129" s="45" t="str">
        <f t="shared" si="14"/>
        <v>Knjige</v>
      </c>
      <c r="G129" s="329" t="s">
        <v>192</v>
      </c>
      <c r="H129" s="45" t="str">
        <f t="shared" si="15"/>
        <v>REDOVNA DJELATNOST SVEUČILIŠTA U PULI (IZ EVIDENCIJSKIH PRIHODA)</v>
      </c>
      <c r="I129" s="45" t="str">
        <f t="shared" si="16"/>
        <v>0942</v>
      </c>
      <c r="J129" s="81">
        <v>38058</v>
      </c>
      <c r="K129" s="81">
        <v>36731</v>
      </c>
      <c r="L129" s="81">
        <v>36731</v>
      </c>
      <c r="M129" s="49"/>
      <c r="N129" s="246" t="str">
        <f>IF(C129="","",'OPĆI DIO'!$C$1)</f>
        <v>42024 SVEUČILIŠTE JURJA DOBRILE U PULI</v>
      </c>
      <c r="O129" s="40" t="str">
        <f t="shared" si="17"/>
        <v>424</v>
      </c>
      <c r="P129" s="40" t="str">
        <f t="shared" si="18"/>
        <v>42</v>
      </c>
      <c r="Q129" s="40" t="str">
        <f t="shared" si="19"/>
        <v>43</v>
      </c>
      <c r="R129" s="40" t="str">
        <f t="shared" si="20"/>
        <v>94</v>
      </c>
      <c r="S129" s="40" t="str">
        <f t="shared" si="21"/>
        <v>4</v>
      </c>
      <c r="W129" s="40">
        <v>5472</v>
      </c>
      <c r="X129" s="40" t="s">
        <v>641</v>
      </c>
      <c r="Z129" s="204" t="str">
        <f t="shared" si="26"/>
        <v>54</v>
      </c>
      <c r="AA129" s="40" t="str">
        <f t="shared" si="27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43</v>
      </c>
      <c r="D130" s="45" t="str">
        <f t="shared" si="13"/>
        <v>Ostali prihodi za posebne namjene</v>
      </c>
      <c r="E130" s="50">
        <v>4262</v>
      </c>
      <c r="F130" s="45" t="str">
        <f t="shared" si="14"/>
        <v>Ulaganja u računalne programe</v>
      </c>
      <c r="G130" s="329" t="s">
        <v>192</v>
      </c>
      <c r="H130" s="45" t="str">
        <f t="shared" si="15"/>
        <v>REDOVNA DJELATNOST SVEUČILIŠTA U PULI (IZ EVIDENCIJSKIH PRIHODA)</v>
      </c>
      <c r="I130" s="45" t="str">
        <f t="shared" si="16"/>
        <v>0942</v>
      </c>
      <c r="J130" s="81">
        <v>6107</v>
      </c>
      <c r="K130" s="81">
        <v>6107</v>
      </c>
      <c r="L130" s="81">
        <v>6107</v>
      </c>
      <c r="M130" s="49"/>
      <c r="N130" s="246" t="str">
        <f>IF(C130="","",'OPĆI DIO'!$C$1)</f>
        <v>42024 SVEUČILIŠTE JURJA DOBRILE U PULI</v>
      </c>
      <c r="O130" s="40" t="str">
        <f t="shared" si="17"/>
        <v>426</v>
      </c>
      <c r="P130" s="40" t="str">
        <f t="shared" si="18"/>
        <v>42</v>
      </c>
      <c r="Q130" s="40" t="str">
        <f t="shared" si="19"/>
        <v>43</v>
      </c>
      <c r="R130" s="40" t="str">
        <f t="shared" si="20"/>
        <v>94</v>
      </c>
      <c r="S130" s="40" t="str">
        <f t="shared" si="21"/>
        <v>4</v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43</v>
      </c>
      <c r="D131" s="45" t="str">
        <f t="shared" ref="D131:D194" si="28">IFERROR(VLOOKUP(C131,$T$6:$U$24,2,FALSE),"")</f>
        <v>Ostali prihodi za posebne namjene</v>
      </c>
      <c r="E131" s="50">
        <v>4511</v>
      </c>
      <c r="F131" s="45" t="str">
        <f t="shared" si="14"/>
        <v>Dodatna ulaganja na građevinskim objektima</v>
      </c>
      <c r="G131" s="329" t="s">
        <v>192</v>
      </c>
      <c r="H131" s="45" t="str">
        <f t="shared" si="15"/>
        <v>REDOVNA DJELATNOST SVEUČILIŠTA U PULI (IZ EVIDENCIJSKIH PRIHODA)</v>
      </c>
      <c r="I131" s="45" t="str">
        <f t="shared" si="16"/>
        <v>0942</v>
      </c>
      <c r="J131" s="81">
        <v>8416</v>
      </c>
      <c r="K131" s="81">
        <v>8416</v>
      </c>
      <c r="L131" s="81">
        <v>8415</v>
      </c>
      <c r="M131" s="49"/>
      <c r="N131" s="246" t="str">
        <f>IF(C131="","",'OPĆI DIO'!$C$1)</f>
        <v>42024 SVEUČILIŠTE JURJA DOBRILE U PULI</v>
      </c>
      <c r="O131" s="40" t="str">
        <f t="shared" si="17"/>
        <v>451</v>
      </c>
      <c r="P131" s="40" t="str">
        <f t="shared" si="18"/>
        <v>45</v>
      </c>
      <c r="Q131" s="40" t="str">
        <f t="shared" si="19"/>
        <v>43</v>
      </c>
      <c r="R131" s="40" t="str">
        <f t="shared" si="20"/>
        <v>94</v>
      </c>
      <c r="S131" s="40" t="str">
        <f t="shared" si="21"/>
        <v>4</v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52</v>
      </c>
      <c r="D132" s="45" t="str">
        <f t="shared" si="28"/>
        <v>Ostale pomoći</v>
      </c>
      <c r="E132" s="50">
        <v>3111</v>
      </c>
      <c r="F132" s="45" t="str">
        <f t="shared" ref="F132:F195" si="29">IFERROR(VLOOKUP(E132,$W$5:$Y$129,2,FALSE),"")</f>
        <v>Plaće za redovan rad</v>
      </c>
      <c r="G132" s="329" t="s">
        <v>192</v>
      </c>
      <c r="H132" s="45" t="str">
        <f t="shared" ref="H132:H195" si="30">IFERROR(VLOOKUP(G132,$AC$6:$AD$344,2,FALSE),"")</f>
        <v>REDOVNA DJELATNOST SVEUČILIŠTA U PULI (IZ EVIDENCIJSKIH PRIHODA)</v>
      </c>
      <c r="I132" s="45" t="str">
        <f t="shared" ref="I132:I195" si="31">IFERROR(VLOOKUP(G132,$AC$6:$AG$344,3,FALSE),"")</f>
        <v>0942</v>
      </c>
      <c r="J132" s="81">
        <v>8706</v>
      </c>
      <c r="K132" s="81">
        <v>0</v>
      </c>
      <c r="L132" s="81">
        <v>0</v>
      </c>
      <c r="M132" s="49"/>
      <c r="N132" s="246" t="str">
        <f>IF(C132="","",'OPĆI DIO'!$C$1)</f>
        <v>42024 SVEUČILIŠTE JURJA DOBRILE U PULI</v>
      </c>
      <c r="O132" s="40" t="str">
        <f t="shared" ref="O132:O195" si="32">LEFT(E132,3)</f>
        <v>311</v>
      </c>
      <c r="P132" s="40" t="str">
        <f t="shared" ref="P132:P195" si="33">LEFT(E132,2)</f>
        <v>31</v>
      </c>
      <c r="Q132" s="40" t="str">
        <f t="shared" ref="Q132:Q195" si="34">LEFT(C132,3)</f>
        <v>52</v>
      </c>
      <c r="R132" s="40" t="str">
        <f t="shared" ref="R132:R195" si="35">MID(I132,2,2)</f>
        <v>94</v>
      </c>
      <c r="S132" s="40" t="str">
        <f t="shared" ref="S132:S195" si="36">LEFT(E132,1)</f>
        <v>3</v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50">
        <v>52</v>
      </c>
      <c r="D133" s="45" t="str">
        <f t="shared" si="28"/>
        <v>Ostale pomoći</v>
      </c>
      <c r="E133" s="50">
        <v>3132</v>
      </c>
      <c r="F133" s="45" t="str">
        <f t="shared" si="29"/>
        <v>Doprinosi za obvezno zdravstveno osiguranje</v>
      </c>
      <c r="G133" s="329" t="s">
        <v>192</v>
      </c>
      <c r="H133" s="45" t="str">
        <f t="shared" si="30"/>
        <v>REDOVNA DJELATNOST SVEUČILIŠTA U PULI (IZ EVIDENCIJSKIH PRIHODA)</v>
      </c>
      <c r="I133" s="45" t="str">
        <f t="shared" si="31"/>
        <v>0942</v>
      </c>
      <c r="J133" s="81">
        <v>1437</v>
      </c>
      <c r="K133" s="81">
        <v>0</v>
      </c>
      <c r="L133" s="81">
        <v>0</v>
      </c>
      <c r="M133" s="49"/>
      <c r="N133" s="246" t="str">
        <f>IF(C133="","",'OPĆI DIO'!$C$1)</f>
        <v>42024 SVEUČILIŠTE JURJA DOBRILE U PULI</v>
      </c>
      <c r="O133" s="40" t="str">
        <f t="shared" si="32"/>
        <v>313</v>
      </c>
      <c r="P133" s="40" t="str">
        <f t="shared" si="33"/>
        <v>31</v>
      </c>
      <c r="Q133" s="40" t="str">
        <f t="shared" si="34"/>
        <v>52</v>
      </c>
      <c r="R133" s="40" t="str">
        <f t="shared" si="35"/>
        <v>94</v>
      </c>
      <c r="S133" s="40" t="str">
        <f t="shared" si="36"/>
        <v>3</v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>08006</v>
      </c>
      <c r="B134" s="44" t="str">
        <f>IF(C134="","",VLOOKUP('OPĆI DIO'!$C$1,'OPĆI DIO'!$N$4:$W$137,9,FALSE))</f>
        <v>Sveučilišta i veleučilišta u Republici Hrvatskoj</v>
      </c>
      <c r="C134" s="50">
        <v>52</v>
      </c>
      <c r="D134" s="45" t="str">
        <f t="shared" si="28"/>
        <v>Ostale pomoći</v>
      </c>
      <c r="E134" s="50">
        <v>3211</v>
      </c>
      <c r="F134" s="45" t="str">
        <f t="shared" si="29"/>
        <v>Službena putovanja</v>
      </c>
      <c r="G134" s="329" t="s">
        <v>192</v>
      </c>
      <c r="H134" s="45" t="str">
        <f t="shared" si="30"/>
        <v>REDOVNA DJELATNOST SVEUČILIŠTA U PULI (IZ EVIDENCIJSKIH PRIHODA)</v>
      </c>
      <c r="I134" s="45" t="str">
        <f t="shared" si="31"/>
        <v>0942</v>
      </c>
      <c r="J134" s="81">
        <v>1327</v>
      </c>
      <c r="K134" s="81">
        <v>1327</v>
      </c>
      <c r="L134" s="81">
        <v>1327</v>
      </c>
      <c r="M134" s="49"/>
      <c r="N134" s="246" t="str">
        <f>IF(C134="","",'OPĆI DIO'!$C$1)</f>
        <v>42024 SVEUČILIŠTE JURJA DOBRILE U PULI</v>
      </c>
      <c r="O134" s="40" t="str">
        <f t="shared" si="32"/>
        <v>321</v>
      </c>
      <c r="P134" s="40" t="str">
        <f t="shared" si="33"/>
        <v>32</v>
      </c>
      <c r="Q134" s="40" t="str">
        <f t="shared" si="34"/>
        <v>52</v>
      </c>
      <c r="R134" s="40" t="str">
        <f t="shared" si="35"/>
        <v>94</v>
      </c>
      <c r="S134" s="40" t="str">
        <f t="shared" si="36"/>
        <v>3</v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 ht="15.75" thickBot="1">
      <c r="A135" s="44" t="str">
        <f>IF(C135="","",VLOOKUP('OPĆI DIO'!$C$1,'OPĆI DIO'!$N$4:$W$137,10,FALSE))</f>
        <v>08006</v>
      </c>
      <c r="B135" s="44" t="str">
        <f>IF(C135="","",VLOOKUP('OPĆI DIO'!$C$1,'OPĆI DIO'!$N$4:$W$137,9,FALSE))</f>
        <v>Sveučilišta i veleučilišta u Republici Hrvatskoj</v>
      </c>
      <c r="C135" s="50">
        <v>52</v>
      </c>
      <c r="D135" s="45" t="str">
        <f t="shared" si="28"/>
        <v>Ostale pomoći</v>
      </c>
      <c r="E135" s="326">
        <v>3214</v>
      </c>
      <c r="F135" s="45" t="str">
        <f t="shared" si="29"/>
        <v>Ostale naknade troškova zaposlenima</v>
      </c>
      <c r="G135" s="329" t="s">
        <v>192</v>
      </c>
      <c r="H135" s="45" t="str">
        <f t="shared" si="30"/>
        <v>REDOVNA DJELATNOST SVEUČILIŠTA U PULI (IZ EVIDENCIJSKIH PRIHODA)</v>
      </c>
      <c r="I135" s="45" t="str">
        <f t="shared" si="31"/>
        <v>0942</v>
      </c>
      <c r="J135" s="81">
        <v>663</v>
      </c>
      <c r="K135" s="81">
        <v>663</v>
      </c>
      <c r="L135" s="81">
        <v>663</v>
      </c>
      <c r="M135" s="49"/>
      <c r="N135" s="246" t="str">
        <f>IF(C135="","",'OPĆI DIO'!$C$1)</f>
        <v>42024 SVEUČILIŠTE JURJA DOBRILE U PULI</v>
      </c>
      <c r="O135" s="40" t="str">
        <f t="shared" si="32"/>
        <v>321</v>
      </c>
      <c r="P135" s="40" t="str">
        <f t="shared" si="33"/>
        <v>32</v>
      </c>
      <c r="Q135" s="40" t="str">
        <f t="shared" si="34"/>
        <v>52</v>
      </c>
      <c r="R135" s="40" t="str">
        <f t="shared" si="35"/>
        <v>94</v>
      </c>
      <c r="S135" s="40" t="str">
        <f t="shared" si="36"/>
        <v>3</v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>08006</v>
      </c>
      <c r="B136" s="44" t="str">
        <f>IF(C136="","",VLOOKUP('OPĆI DIO'!$C$1,'OPĆI DIO'!$N$4:$W$137,9,FALSE))</f>
        <v>Sveučilišta i veleučilišta u Republici Hrvatskoj</v>
      </c>
      <c r="C136" s="50">
        <v>52</v>
      </c>
      <c r="D136" s="45" t="str">
        <f t="shared" si="28"/>
        <v>Ostale pomoći</v>
      </c>
      <c r="E136" s="50">
        <v>3221</v>
      </c>
      <c r="F136" s="45" t="str">
        <f t="shared" si="29"/>
        <v>Uredski materijal i ostali materijalni rashodi</v>
      </c>
      <c r="G136" s="329" t="s">
        <v>192</v>
      </c>
      <c r="H136" s="45" t="str">
        <f t="shared" si="30"/>
        <v>REDOVNA DJELATNOST SVEUČILIŠTA U PULI (IZ EVIDENCIJSKIH PRIHODA)</v>
      </c>
      <c r="I136" s="45" t="str">
        <f t="shared" si="31"/>
        <v>0942</v>
      </c>
      <c r="J136" s="81">
        <v>2323</v>
      </c>
      <c r="K136" s="81">
        <v>2323</v>
      </c>
      <c r="L136" s="81">
        <v>2323</v>
      </c>
      <c r="M136" s="49"/>
      <c r="N136" s="246" t="str">
        <f>IF(C136="","",'OPĆI DIO'!$C$1)</f>
        <v>42024 SVEUČILIŠTE JURJA DOBRILE U PULI</v>
      </c>
      <c r="O136" s="40" t="str">
        <f t="shared" si="32"/>
        <v>322</v>
      </c>
      <c r="P136" s="40" t="str">
        <f t="shared" si="33"/>
        <v>32</v>
      </c>
      <c r="Q136" s="40" t="str">
        <f t="shared" si="34"/>
        <v>52</v>
      </c>
      <c r="R136" s="40" t="str">
        <f t="shared" si="35"/>
        <v>94</v>
      </c>
      <c r="S136" s="40" t="str">
        <f t="shared" si="36"/>
        <v>3</v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>08006</v>
      </c>
      <c r="B137" s="44" t="str">
        <f>IF(C137="","",VLOOKUP('OPĆI DIO'!$C$1,'OPĆI DIO'!$N$4:$W$137,9,FALSE))</f>
        <v>Sveučilišta i veleučilišta u Republici Hrvatskoj</v>
      </c>
      <c r="C137" s="50">
        <v>52</v>
      </c>
      <c r="D137" s="45" t="str">
        <f t="shared" si="28"/>
        <v>Ostale pomoći</v>
      </c>
      <c r="E137" s="50">
        <v>3223</v>
      </c>
      <c r="F137" s="45" t="str">
        <f t="shared" si="29"/>
        <v>Energija</v>
      </c>
      <c r="G137" s="329" t="s">
        <v>192</v>
      </c>
      <c r="H137" s="45" t="str">
        <f t="shared" si="30"/>
        <v>REDOVNA DJELATNOST SVEUČILIŠTA U PULI (IZ EVIDENCIJSKIH PRIHODA)</v>
      </c>
      <c r="I137" s="45" t="str">
        <f t="shared" si="31"/>
        <v>0942</v>
      </c>
      <c r="J137" s="81">
        <v>19696</v>
      </c>
      <c r="K137" s="81">
        <v>19696</v>
      </c>
      <c r="L137" s="81">
        <v>19696</v>
      </c>
      <c r="M137" s="49"/>
      <c r="N137" s="246" t="str">
        <f>IF(C137="","",'OPĆI DIO'!$C$1)</f>
        <v>42024 SVEUČILIŠTE JURJA DOBRILE U PULI</v>
      </c>
      <c r="O137" s="40" t="str">
        <f t="shared" si="32"/>
        <v>322</v>
      </c>
      <c r="P137" s="40" t="str">
        <f t="shared" si="33"/>
        <v>32</v>
      </c>
      <c r="Q137" s="40" t="str">
        <f t="shared" si="34"/>
        <v>52</v>
      </c>
      <c r="R137" s="40" t="str">
        <f t="shared" si="35"/>
        <v>94</v>
      </c>
      <c r="S137" s="40" t="str">
        <f t="shared" si="36"/>
        <v>3</v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>08006</v>
      </c>
      <c r="B138" s="44" t="str">
        <f>IF(C138="","",VLOOKUP('OPĆI DIO'!$C$1,'OPĆI DIO'!$N$4:$W$137,9,FALSE))</f>
        <v>Sveučilišta i veleučilišta u Republici Hrvatskoj</v>
      </c>
      <c r="C138" s="50">
        <v>52</v>
      </c>
      <c r="D138" s="45" t="str">
        <f t="shared" si="28"/>
        <v>Ostale pomoći</v>
      </c>
      <c r="E138" s="327">
        <v>3224</v>
      </c>
      <c r="F138" s="45" t="str">
        <f t="shared" si="29"/>
        <v>Materijal i dijelovi za tekuće i investicijsko održavanje</v>
      </c>
      <c r="G138" s="329" t="s">
        <v>192</v>
      </c>
      <c r="H138" s="45" t="str">
        <f t="shared" si="30"/>
        <v>REDOVNA DJELATNOST SVEUČILIŠTA U PULI (IZ EVIDENCIJSKIH PRIHODA)</v>
      </c>
      <c r="I138" s="45" t="str">
        <f t="shared" si="31"/>
        <v>0942</v>
      </c>
      <c r="J138" s="81">
        <v>133</v>
      </c>
      <c r="K138" s="81">
        <v>133</v>
      </c>
      <c r="L138" s="81">
        <v>133</v>
      </c>
      <c r="M138" s="49"/>
      <c r="N138" s="246" t="str">
        <f>IF(C138="","",'OPĆI DIO'!$C$1)</f>
        <v>42024 SVEUČILIŠTE JURJA DOBRILE U PULI</v>
      </c>
      <c r="O138" s="40" t="str">
        <f t="shared" si="32"/>
        <v>322</v>
      </c>
      <c r="P138" s="40" t="str">
        <f t="shared" si="33"/>
        <v>32</v>
      </c>
      <c r="Q138" s="40" t="str">
        <f t="shared" si="34"/>
        <v>52</v>
      </c>
      <c r="R138" s="40" t="str">
        <f t="shared" si="35"/>
        <v>94</v>
      </c>
      <c r="S138" s="40" t="str">
        <f t="shared" si="36"/>
        <v>3</v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>08006</v>
      </c>
      <c r="B139" s="44" t="str">
        <f>IF(C139="","",VLOOKUP('OPĆI DIO'!$C$1,'OPĆI DIO'!$N$4:$W$137,9,FALSE))</f>
        <v>Sveučilišta i veleučilišta u Republici Hrvatskoj</v>
      </c>
      <c r="C139" s="50">
        <v>52</v>
      </c>
      <c r="D139" s="45" t="str">
        <f t="shared" si="28"/>
        <v>Ostale pomoći</v>
      </c>
      <c r="E139" s="50">
        <v>3227</v>
      </c>
      <c r="F139" s="45" t="str">
        <f t="shared" si="29"/>
        <v>Službena, radna i zaštitna odjeća i obuća</v>
      </c>
      <c r="G139" s="329" t="s">
        <v>192</v>
      </c>
      <c r="H139" s="45" t="str">
        <f t="shared" si="30"/>
        <v>REDOVNA DJELATNOST SVEUČILIŠTA U PULI (IZ EVIDENCIJSKIH PRIHODA)</v>
      </c>
      <c r="I139" s="45" t="str">
        <f t="shared" si="31"/>
        <v>0942</v>
      </c>
      <c r="J139" s="81">
        <v>66</v>
      </c>
      <c r="K139" s="81">
        <v>66</v>
      </c>
      <c r="L139" s="81">
        <v>66</v>
      </c>
      <c r="M139" s="49"/>
      <c r="N139" s="246" t="str">
        <f>IF(C139="","",'OPĆI DIO'!$C$1)</f>
        <v>42024 SVEUČILIŠTE JURJA DOBRILE U PULI</v>
      </c>
      <c r="O139" s="40" t="str">
        <f t="shared" si="32"/>
        <v>322</v>
      </c>
      <c r="P139" s="40" t="str">
        <f t="shared" si="33"/>
        <v>32</v>
      </c>
      <c r="Q139" s="40" t="str">
        <f t="shared" si="34"/>
        <v>52</v>
      </c>
      <c r="R139" s="40" t="str">
        <f t="shared" si="35"/>
        <v>94</v>
      </c>
      <c r="S139" s="40" t="str">
        <f t="shared" si="36"/>
        <v>3</v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>08006</v>
      </c>
      <c r="B140" s="44" t="str">
        <f>IF(C140="","",VLOOKUP('OPĆI DIO'!$C$1,'OPĆI DIO'!$N$4:$W$137,9,FALSE))</f>
        <v>Sveučilišta i veleučilišta u Republici Hrvatskoj</v>
      </c>
      <c r="C140" s="50">
        <v>52</v>
      </c>
      <c r="D140" s="45" t="str">
        <f t="shared" si="28"/>
        <v>Ostale pomoći</v>
      </c>
      <c r="E140" s="50">
        <v>3231</v>
      </c>
      <c r="F140" s="45" t="str">
        <f t="shared" si="29"/>
        <v>Usluge telefona, pošte i prijevoza</v>
      </c>
      <c r="G140" s="329" t="s">
        <v>192</v>
      </c>
      <c r="H140" s="45" t="str">
        <f t="shared" si="30"/>
        <v>REDOVNA DJELATNOST SVEUČILIŠTA U PULI (IZ EVIDENCIJSKIH PRIHODA)</v>
      </c>
      <c r="I140" s="45" t="str">
        <f t="shared" si="31"/>
        <v>0942</v>
      </c>
      <c r="J140" s="81">
        <v>1725</v>
      </c>
      <c r="K140" s="81">
        <v>1725</v>
      </c>
      <c r="L140" s="81">
        <v>1725</v>
      </c>
      <c r="M140" s="49"/>
      <c r="N140" s="246" t="str">
        <f>IF(C140="","",'OPĆI DIO'!$C$1)</f>
        <v>42024 SVEUČILIŠTE JURJA DOBRILE U PULI</v>
      </c>
      <c r="O140" s="40" t="str">
        <f t="shared" si="32"/>
        <v>323</v>
      </c>
      <c r="P140" s="40" t="str">
        <f t="shared" si="33"/>
        <v>32</v>
      </c>
      <c r="Q140" s="40" t="str">
        <f t="shared" si="34"/>
        <v>52</v>
      </c>
      <c r="R140" s="40" t="str">
        <f t="shared" si="35"/>
        <v>94</v>
      </c>
      <c r="S140" s="40" t="str">
        <f t="shared" si="36"/>
        <v>3</v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>08006</v>
      </c>
      <c r="B141" s="44" t="str">
        <f>IF(C141="","",VLOOKUP('OPĆI DIO'!$C$1,'OPĆI DIO'!$N$4:$W$137,9,FALSE))</f>
        <v>Sveučilišta i veleučilišta u Republici Hrvatskoj</v>
      </c>
      <c r="C141" s="50">
        <v>52</v>
      </c>
      <c r="D141" s="45" t="str">
        <f t="shared" si="28"/>
        <v>Ostale pomoći</v>
      </c>
      <c r="E141" s="50">
        <v>3232</v>
      </c>
      <c r="F141" s="45" t="str">
        <f t="shared" si="29"/>
        <v>Usluge tekućeg i investicijskog održavanja</v>
      </c>
      <c r="G141" s="329" t="s">
        <v>192</v>
      </c>
      <c r="H141" s="45" t="str">
        <f t="shared" si="30"/>
        <v>REDOVNA DJELATNOST SVEUČILIŠTA U PULI (IZ EVIDENCIJSKIH PRIHODA)</v>
      </c>
      <c r="I141" s="45" t="str">
        <f t="shared" si="31"/>
        <v>0942</v>
      </c>
      <c r="J141" s="81">
        <v>9954</v>
      </c>
      <c r="K141" s="81">
        <v>9954</v>
      </c>
      <c r="L141" s="81">
        <v>9954</v>
      </c>
      <c r="M141" s="49"/>
      <c r="N141" s="246" t="str">
        <f>IF(C141="","",'OPĆI DIO'!$C$1)</f>
        <v>42024 SVEUČILIŠTE JURJA DOBRILE U PULI</v>
      </c>
      <c r="O141" s="40" t="str">
        <f t="shared" si="32"/>
        <v>323</v>
      </c>
      <c r="P141" s="40" t="str">
        <f t="shared" si="33"/>
        <v>32</v>
      </c>
      <c r="Q141" s="40" t="str">
        <f t="shared" si="34"/>
        <v>52</v>
      </c>
      <c r="R141" s="40" t="str">
        <f t="shared" si="35"/>
        <v>94</v>
      </c>
      <c r="S141" s="40" t="str">
        <f t="shared" si="36"/>
        <v>3</v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>08006</v>
      </c>
      <c r="B142" s="44" t="str">
        <f>IF(C142="","",VLOOKUP('OPĆI DIO'!$C$1,'OPĆI DIO'!$N$4:$W$137,9,FALSE))</f>
        <v>Sveučilišta i veleučilišta u Republici Hrvatskoj</v>
      </c>
      <c r="C142" s="50">
        <v>52</v>
      </c>
      <c r="D142" s="45" t="str">
        <f t="shared" si="28"/>
        <v>Ostale pomoći</v>
      </c>
      <c r="E142" s="50">
        <v>3234</v>
      </c>
      <c r="F142" s="45" t="str">
        <f t="shared" si="29"/>
        <v>Komunalne usluge</v>
      </c>
      <c r="G142" s="329" t="s">
        <v>192</v>
      </c>
      <c r="H142" s="45" t="str">
        <f t="shared" si="30"/>
        <v>REDOVNA DJELATNOST SVEUČILIŠTA U PULI (IZ EVIDENCIJSKIH PRIHODA)</v>
      </c>
      <c r="I142" s="45" t="str">
        <f t="shared" si="31"/>
        <v>0942</v>
      </c>
      <c r="J142" s="81">
        <v>6636</v>
      </c>
      <c r="K142" s="81">
        <v>6636</v>
      </c>
      <c r="L142" s="81">
        <v>6636</v>
      </c>
      <c r="M142" s="49"/>
      <c r="N142" s="246" t="str">
        <f>IF(C142="","",'OPĆI DIO'!$C$1)</f>
        <v>42024 SVEUČILIŠTE JURJA DOBRILE U PULI</v>
      </c>
      <c r="O142" s="40" t="str">
        <f t="shared" si="32"/>
        <v>323</v>
      </c>
      <c r="P142" s="40" t="str">
        <f t="shared" si="33"/>
        <v>32</v>
      </c>
      <c r="Q142" s="40" t="str">
        <f t="shared" si="34"/>
        <v>52</v>
      </c>
      <c r="R142" s="40" t="str">
        <f t="shared" si="35"/>
        <v>94</v>
      </c>
      <c r="S142" s="40" t="str">
        <f t="shared" si="36"/>
        <v>3</v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>08006</v>
      </c>
      <c r="B143" s="44" t="str">
        <f>IF(C143="","",VLOOKUP('OPĆI DIO'!$C$1,'OPĆI DIO'!$N$4:$W$137,9,FALSE))</f>
        <v>Sveučilišta i veleučilišta u Republici Hrvatskoj</v>
      </c>
      <c r="C143" s="50">
        <v>52</v>
      </c>
      <c r="D143" s="45" t="str">
        <f t="shared" si="28"/>
        <v>Ostale pomoći</v>
      </c>
      <c r="E143" s="50">
        <v>3237</v>
      </c>
      <c r="F143" s="45" t="str">
        <f t="shared" si="29"/>
        <v>Intelektualne i osobne usluge</v>
      </c>
      <c r="G143" s="329" t="s">
        <v>192</v>
      </c>
      <c r="H143" s="45" t="str">
        <f t="shared" si="30"/>
        <v>REDOVNA DJELATNOST SVEUČILIŠTA U PULI (IZ EVIDENCIJSKIH PRIHODA)</v>
      </c>
      <c r="I143" s="45" t="str">
        <f t="shared" si="31"/>
        <v>0942</v>
      </c>
      <c r="J143" s="81">
        <v>8508</v>
      </c>
      <c r="K143" s="81">
        <v>8508</v>
      </c>
      <c r="L143" s="81">
        <v>8508</v>
      </c>
      <c r="M143" s="49"/>
      <c r="N143" s="246" t="str">
        <f>IF(C143="","",'OPĆI DIO'!$C$1)</f>
        <v>42024 SVEUČILIŠTE JURJA DOBRILE U PULI</v>
      </c>
      <c r="O143" s="40" t="str">
        <f t="shared" si="32"/>
        <v>323</v>
      </c>
      <c r="P143" s="40" t="str">
        <f t="shared" si="33"/>
        <v>32</v>
      </c>
      <c r="Q143" s="40" t="str">
        <f t="shared" si="34"/>
        <v>52</v>
      </c>
      <c r="R143" s="40" t="str">
        <f t="shared" si="35"/>
        <v>94</v>
      </c>
      <c r="S143" s="40" t="str">
        <f t="shared" si="36"/>
        <v>3</v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>08006</v>
      </c>
      <c r="B144" s="44" t="str">
        <f>IF(C144="","",VLOOKUP('OPĆI DIO'!$C$1,'OPĆI DIO'!$N$4:$W$137,9,FALSE))</f>
        <v>Sveučilišta i veleučilišta u Republici Hrvatskoj</v>
      </c>
      <c r="C144" s="50">
        <v>52</v>
      </c>
      <c r="D144" s="45" t="str">
        <f t="shared" si="28"/>
        <v>Ostale pomoći</v>
      </c>
      <c r="E144" s="50">
        <v>3238</v>
      </c>
      <c r="F144" s="45" t="str">
        <f t="shared" si="29"/>
        <v>Računalne usluge</v>
      </c>
      <c r="G144" s="329" t="s">
        <v>192</v>
      </c>
      <c r="H144" s="45" t="str">
        <f t="shared" si="30"/>
        <v>REDOVNA DJELATNOST SVEUČILIŠTA U PULI (IZ EVIDENCIJSKIH PRIHODA)</v>
      </c>
      <c r="I144" s="45" t="str">
        <f t="shared" si="31"/>
        <v>0942</v>
      </c>
      <c r="J144" s="81">
        <v>3982</v>
      </c>
      <c r="K144" s="81">
        <v>3982</v>
      </c>
      <c r="L144" s="81">
        <v>3982</v>
      </c>
      <c r="M144" s="49"/>
      <c r="N144" s="246" t="str">
        <f>IF(C144="","",'OPĆI DIO'!$C$1)</f>
        <v>42024 SVEUČILIŠTE JURJA DOBRILE U PULI</v>
      </c>
      <c r="O144" s="40" t="str">
        <f t="shared" si="32"/>
        <v>323</v>
      </c>
      <c r="P144" s="40" t="str">
        <f t="shared" si="33"/>
        <v>32</v>
      </c>
      <c r="Q144" s="40" t="str">
        <f t="shared" si="34"/>
        <v>52</v>
      </c>
      <c r="R144" s="40" t="str">
        <f t="shared" si="35"/>
        <v>94</v>
      </c>
      <c r="S144" s="40" t="str">
        <f t="shared" si="36"/>
        <v>3</v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>08006</v>
      </c>
      <c r="B145" s="44" t="str">
        <f>IF(C145="","",VLOOKUP('OPĆI DIO'!$C$1,'OPĆI DIO'!$N$4:$W$137,9,FALSE))</f>
        <v>Sveučilišta i veleučilišta u Republici Hrvatskoj</v>
      </c>
      <c r="C145" s="50">
        <v>52</v>
      </c>
      <c r="D145" s="45" t="str">
        <f t="shared" si="28"/>
        <v>Ostale pomoći</v>
      </c>
      <c r="E145" s="50">
        <v>3239</v>
      </c>
      <c r="F145" s="45" t="str">
        <f t="shared" si="29"/>
        <v>Ostale usluge</v>
      </c>
      <c r="G145" s="329" t="s">
        <v>192</v>
      </c>
      <c r="H145" s="45" t="str">
        <f t="shared" si="30"/>
        <v>REDOVNA DJELATNOST SVEUČILIŠTA U PULI (IZ EVIDENCIJSKIH PRIHODA)</v>
      </c>
      <c r="I145" s="45" t="str">
        <f t="shared" si="31"/>
        <v>0942</v>
      </c>
      <c r="J145" s="81">
        <v>4911</v>
      </c>
      <c r="K145" s="81">
        <v>4911</v>
      </c>
      <c r="L145" s="81">
        <v>4911</v>
      </c>
      <c r="M145" s="49"/>
      <c r="N145" s="246" t="str">
        <f>IF(C145="","",'OPĆI DIO'!$C$1)</f>
        <v>42024 SVEUČILIŠTE JURJA DOBRILE U PULI</v>
      </c>
      <c r="O145" s="40" t="str">
        <f t="shared" si="32"/>
        <v>323</v>
      </c>
      <c r="P145" s="40" t="str">
        <f t="shared" si="33"/>
        <v>32</v>
      </c>
      <c r="Q145" s="40" t="str">
        <f t="shared" si="34"/>
        <v>52</v>
      </c>
      <c r="R145" s="40" t="str">
        <f t="shared" si="35"/>
        <v>94</v>
      </c>
      <c r="S145" s="40" t="str">
        <f t="shared" si="36"/>
        <v>3</v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>08006</v>
      </c>
      <c r="B146" s="44" t="str">
        <f>IF(C146="","",VLOOKUP('OPĆI DIO'!$C$1,'OPĆI DIO'!$N$4:$W$137,9,FALSE))</f>
        <v>Sveučilišta i veleučilišta u Republici Hrvatskoj</v>
      </c>
      <c r="C146" s="50">
        <v>52</v>
      </c>
      <c r="D146" s="45" t="str">
        <f t="shared" si="28"/>
        <v>Ostale pomoći</v>
      </c>
      <c r="E146" s="50">
        <v>3299</v>
      </c>
      <c r="F146" s="45" t="str">
        <f t="shared" si="29"/>
        <v>Ostali nespomenuti rashodi poslovanja</v>
      </c>
      <c r="G146" s="329" t="s">
        <v>192</v>
      </c>
      <c r="H146" s="45" t="str">
        <f t="shared" si="30"/>
        <v>REDOVNA DJELATNOST SVEUČILIŠTA U PULI (IZ EVIDENCIJSKIH PRIHODA)</v>
      </c>
      <c r="I146" s="45" t="str">
        <f t="shared" si="31"/>
        <v>0942</v>
      </c>
      <c r="J146" s="81">
        <v>145226</v>
      </c>
      <c r="K146" s="81">
        <v>134561</v>
      </c>
      <c r="L146" s="81">
        <v>124484</v>
      </c>
      <c r="M146" s="49"/>
      <c r="N146" s="246" t="str">
        <f>IF(C146="","",'OPĆI DIO'!$C$1)</f>
        <v>42024 SVEUČILIŠTE JURJA DOBRILE U PULI</v>
      </c>
      <c r="O146" s="40" t="str">
        <f t="shared" si="32"/>
        <v>329</v>
      </c>
      <c r="P146" s="40" t="str">
        <f t="shared" si="33"/>
        <v>32</v>
      </c>
      <c r="Q146" s="40" t="str">
        <f t="shared" si="34"/>
        <v>52</v>
      </c>
      <c r="R146" s="40" t="str">
        <f t="shared" si="35"/>
        <v>94</v>
      </c>
      <c r="S146" s="40" t="str">
        <f t="shared" si="36"/>
        <v>3</v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>08006</v>
      </c>
      <c r="B147" s="44" t="str">
        <f>IF(C147="","",VLOOKUP('OPĆI DIO'!$C$1,'OPĆI DIO'!$N$4:$W$137,9,FALSE))</f>
        <v>Sveučilišta i veleučilišta u Republici Hrvatskoj</v>
      </c>
      <c r="C147" s="50">
        <v>52</v>
      </c>
      <c r="D147" s="45" t="str">
        <f t="shared" si="28"/>
        <v>Ostale pomoći</v>
      </c>
      <c r="E147" s="50">
        <v>4221</v>
      </c>
      <c r="F147" s="45" t="str">
        <f t="shared" si="29"/>
        <v>Uredska oprema i namještaj</v>
      </c>
      <c r="G147" s="329" t="s">
        <v>192</v>
      </c>
      <c r="H147" s="45" t="str">
        <f t="shared" si="30"/>
        <v>REDOVNA DJELATNOST SVEUČILIŠTA U PULI (IZ EVIDENCIJSKIH PRIHODA)</v>
      </c>
      <c r="I147" s="45" t="str">
        <f t="shared" si="31"/>
        <v>0942</v>
      </c>
      <c r="J147" s="81">
        <v>797</v>
      </c>
      <c r="K147" s="81">
        <v>796</v>
      </c>
      <c r="L147" s="81">
        <v>796</v>
      </c>
      <c r="M147" s="49"/>
      <c r="N147" s="246" t="str">
        <f>IF(C147="","",'OPĆI DIO'!$C$1)</f>
        <v>42024 SVEUČILIŠTE JURJA DOBRILE U PULI</v>
      </c>
      <c r="O147" s="40" t="str">
        <f t="shared" si="32"/>
        <v>422</v>
      </c>
      <c r="P147" s="40" t="str">
        <f t="shared" si="33"/>
        <v>42</v>
      </c>
      <c r="Q147" s="40" t="str">
        <f t="shared" si="34"/>
        <v>52</v>
      </c>
      <c r="R147" s="40" t="str">
        <f t="shared" si="35"/>
        <v>94</v>
      </c>
      <c r="S147" s="40" t="str">
        <f t="shared" si="36"/>
        <v>4</v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>08006</v>
      </c>
      <c r="B148" s="44" t="str">
        <f>IF(C148="","",VLOOKUP('OPĆI DIO'!$C$1,'OPĆI DIO'!$N$4:$W$137,9,FALSE))</f>
        <v>Sveučilišta i veleučilišta u Republici Hrvatskoj</v>
      </c>
      <c r="C148" s="50">
        <v>52</v>
      </c>
      <c r="D148" s="45" t="str">
        <f t="shared" si="28"/>
        <v>Ostale pomoći</v>
      </c>
      <c r="E148" s="50">
        <v>4226</v>
      </c>
      <c r="F148" s="45" t="str">
        <f t="shared" si="29"/>
        <v>Sportska i glazbena oprema</v>
      </c>
      <c r="G148" s="329" t="s">
        <v>192</v>
      </c>
      <c r="H148" s="45" t="str">
        <f t="shared" si="30"/>
        <v>REDOVNA DJELATNOST SVEUČILIŠTA U PULI (IZ EVIDENCIJSKIH PRIHODA)</v>
      </c>
      <c r="I148" s="45" t="str">
        <f t="shared" si="31"/>
        <v>0942</v>
      </c>
      <c r="J148" s="81">
        <v>26500</v>
      </c>
      <c r="K148" s="81">
        <v>0</v>
      </c>
      <c r="L148" s="81">
        <v>0</v>
      </c>
      <c r="M148" s="49"/>
      <c r="N148" s="246" t="str">
        <f>IF(C148="","",'OPĆI DIO'!$C$1)</f>
        <v>42024 SVEUČILIŠTE JURJA DOBRILE U PULI</v>
      </c>
      <c r="O148" s="40" t="str">
        <f t="shared" si="32"/>
        <v>422</v>
      </c>
      <c r="P148" s="40" t="str">
        <f t="shared" si="33"/>
        <v>42</v>
      </c>
      <c r="Q148" s="40" t="str">
        <f t="shared" si="34"/>
        <v>52</v>
      </c>
      <c r="R148" s="40" t="str">
        <f t="shared" si="35"/>
        <v>94</v>
      </c>
      <c r="S148" s="40" t="str">
        <f t="shared" si="36"/>
        <v>4</v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>08006</v>
      </c>
      <c r="B149" s="44" t="str">
        <f>IF(C149="","",VLOOKUP('OPĆI DIO'!$C$1,'OPĆI DIO'!$N$4:$W$137,9,FALSE))</f>
        <v>Sveučilišta i veleučilišta u Republici Hrvatskoj</v>
      </c>
      <c r="C149" s="50">
        <v>61</v>
      </c>
      <c r="D149" s="45" t="str">
        <f t="shared" si="28"/>
        <v>Donacije</v>
      </c>
      <c r="E149" s="50">
        <v>3111</v>
      </c>
      <c r="F149" s="45" t="str">
        <f t="shared" si="29"/>
        <v>Plaće za redovan rad</v>
      </c>
      <c r="G149" s="329" t="s">
        <v>192</v>
      </c>
      <c r="H149" s="45" t="str">
        <f t="shared" si="30"/>
        <v>REDOVNA DJELATNOST SVEUČILIŠTA U PULI (IZ EVIDENCIJSKIH PRIHODA)</v>
      </c>
      <c r="I149" s="45" t="str">
        <f t="shared" si="31"/>
        <v>0942</v>
      </c>
      <c r="J149" s="224">
        <v>4513</v>
      </c>
      <c r="K149" s="224">
        <v>4513</v>
      </c>
      <c r="L149" s="224">
        <v>4513</v>
      </c>
      <c r="M149" s="49"/>
      <c r="N149" s="246" t="str">
        <f>IF(C149="","",'OPĆI DIO'!$C$1)</f>
        <v>42024 SVEUČILIŠTE JURJA DOBRILE U PULI</v>
      </c>
      <c r="O149" s="40" t="str">
        <f t="shared" si="32"/>
        <v>311</v>
      </c>
      <c r="P149" s="40" t="str">
        <f t="shared" si="33"/>
        <v>31</v>
      </c>
      <c r="Q149" s="40" t="str">
        <f t="shared" si="34"/>
        <v>61</v>
      </c>
      <c r="R149" s="40" t="str">
        <f t="shared" si="35"/>
        <v>94</v>
      </c>
      <c r="S149" s="40" t="str">
        <f t="shared" si="36"/>
        <v>3</v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>08006</v>
      </c>
      <c r="B150" s="44" t="str">
        <f>IF(C150="","",VLOOKUP('OPĆI DIO'!$C$1,'OPĆI DIO'!$N$4:$W$137,9,FALSE))</f>
        <v>Sveučilišta i veleučilišta u Republici Hrvatskoj</v>
      </c>
      <c r="C150" s="50">
        <v>61</v>
      </c>
      <c r="D150" s="45" t="str">
        <f t="shared" si="28"/>
        <v>Donacije</v>
      </c>
      <c r="E150" s="50">
        <v>3132</v>
      </c>
      <c r="F150" s="45" t="str">
        <f t="shared" si="29"/>
        <v>Doprinosi za obvezno zdravstveno osiguranje</v>
      </c>
      <c r="G150" s="329" t="s">
        <v>192</v>
      </c>
      <c r="H150" s="45" t="str">
        <f t="shared" si="30"/>
        <v>REDOVNA DJELATNOST SVEUČILIŠTA U PULI (IZ EVIDENCIJSKIH PRIHODA)</v>
      </c>
      <c r="I150" s="45" t="str">
        <f t="shared" si="31"/>
        <v>0942</v>
      </c>
      <c r="J150" s="224">
        <v>757</v>
      </c>
      <c r="K150" s="224">
        <v>757</v>
      </c>
      <c r="L150" s="224">
        <v>757</v>
      </c>
      <c r="M150" s="49"/>
      <c r="N150" s="246" t="str">
        <f>IF(C150="","",'OPĆI DIO'!$C$1)</f>
        <v>42024 SVEUČILIŠTE JURJA DOBRILE U PULI</v>
      </c>
      <c r="O150" s="40" t="str">
        <f t="shared" si="32"/>
        <v>313</v>
      </c>
      <c r="P150" s="40" t="str">
        <f t="shared" si="33"/>
        <v>31</v>
      </c>
      <c r="Q150" s="40" t="str">
        <f t="shared" si="34"/>
        <v>61</v>
      </c>
      <c r="R150" s="40" t="str">
        <f t="shared" si="35"/>
        <v>94</v>
      </c>
      <c r="S150" s="40" t="str">
        <f t="shared" si="36"/>
        <v>3</v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>08006</v>
      </c>
      <c r="B151" s="44" t="str">
        <f>IF(C151="","",VLOOKUP('OPĆI DIO'!$C$1,'OPĆI DIO'!$N$4:$W$137,9,FALSE))</f>
        <v>Sveučilišta i veleučilišta u Republici Hrvatskoj</v>
      </c>
      <c r="C151" s="50">
        <v>61</v>
      </c>
      <c r="D151" s="45" t="str">
        <f t="shared" si="28"/>
        <v>Donacije</v>
      </c>
      <c r="E151" s="50">
        <v>3211</v>
      </c>
      <c r="F151" s="45" t="str">
        <f t="shared" si="29"/>
        <v>Službena putovanja</v>
      </c>
      <c r="G151" s="329" t="s">
        <v>192</v>
      </c>
      <c r="H151" s="45" t="str">
        <f t="shared" si="30"/>
        <v>REDOVNA DJELATNOST SVEUČILIŠTA U PULI (IZ EVIDENCIJSKIH PRIHODA)</v>
      </c>
      <c r="I151" s="45" t="str">
        <f t="shared" si="31"/>
        <v>0942</v>
      </c>
      <c r="J151" s="224">
        <v>1991</v>
      </c>
      <c r="K151" s="224">
        <v>1991</v>
      </c>
      <c r="L151" s="224">
        <v>1991</v>
      </c>
      <c r="M151" s="49"/>
      <c r="N151" s="246" t="str">
        <f>IF(C151="","",'OPĆI DIO'!$C$1)</f>
        <v>42024 SVEUČILIŠTE JURJA DOBRILE U PULI</v>
      </c>
      <c r="O151" s="40" t="str">
        <f t="shared" si="32"/>
        <v>321</v>
      </c>
      <c r="P151" s="40" t="str">
        <f t="shared" si="33"/>
        <v>32</v>
      </c>
      <c r="Q151" s="40" t="str">
        <f t="shared" si="34"/>
        <v>61</v>
      </c>
      <c r="R151" s="40" t="str">
        <f t="shared" si="35"/>
        <v>94</v>
      </c>
      <c r="S151" s="40" t="str">
        <f t="shared" si="36"/>
        <v>3</v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>08006</v>
      </c>
      <c r="B152" s="44" t="str">
        <f>IF(C152="","",VLOOKUP('OPĆI DIO'!$C$1,'OPĆI DIO'!$N$4:$W$137,9,FALSE))</f>
        <v>Sveučilišta i veleučilišta u Republici Hrvatskoj</v>
      </c>
      <c r="C152" s="50">
        <v>61</v>
      </c>
      <c r="D152" s="45" t="str">
        <f t="shared" si="28"/>
        <v>Donacije</v>
      </c>
      <c r="E152" s="50">
        <v>3214</v>
      </c>
      <c r="F152" s="45" t="str">
        <f t="shared" si="29"/>
        <v>Ostale naknade troškova zaposlenima</v>
      </c>
      <c r="G152" s="329" t="s">
        <v>192</v>
      </c>
      <c r="H152" s="45" t="str">
        <f t="shared" si="30"/>
        <v>REDOVNA DJELATNOST SVEUČILIŠTA U PULI (IZ EVIDENCIJSKIH PRIHODA)</v>
      </c>
      <c r="I152" s="45" t="str">
        <f t="shared" si="31"/>
        <v>0942</v>
      </c>
      <c r="J152" s="224">
        <v>7</v>
      </c>
      <c r="K152" s="224">
        <v>7</v>
      </c>
      <c r="L152" s="224">
        <v>7</v>
      </c>
      <c r="M152" s="49"/>
      <c r="N152" s="246" t="str">
        <f>IF(C152="","",'OPĆI DIO'!$C$1)</f>
        <v>42024 SVEUČILIŠTE JURJA DOBRILE U PULI</v>
      </c>
      <c r="O152" s="40" t="str">
        <f t="shared" si="32"/>
        <v>321</v>
      </c>
      <c r="P152" s="40" t="str">
        <f t="shared" si="33"/>
        <v>32</v>
      </c>
      <c r="Q152" s="40" t="str">
        <f t="shared" si="34"/>
        <v>61</v>
      </c>
      <c r="R152" s="40" t="str">
        <f t="shared" si="35"/>
        <v>94</v>
      </c>
      <c r="S152" s="40" t="str">
        <f t="shared" si="36"/>
        <v>3</v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>08006</v>
      </c>
      <c r="B153" s="44" t="str">
        <f>IF(C153="","",VLOOKUP('OPĆI DIO'!$C$1,'OPĆI DIO'!$N$4:$W$137,9,FALSE))</f>
        <v>Sveučilišta i veleučilišta u Republici Hrvatskoj</v>
      </c>
      <c r="C153" s="50">
        <v>61</v>
      </c>
      <c r="D153" s="45" t="str">
        <f t="shared" si="28"/>
        <v>Donacije</v>
      </c>
      <c r="E153" s="50">
        <v>3221</v>
      </c>
      <c r="F153" s="45" t="str">
        <f t="shared" si="29"/>
        <v>Uredski materijal i ostali materijalni rashodi</v>
      </c>
      <c r="G153" s="329" t="s">
        <v>192</v>
      </c>
      <c r="H153" s="45" t="str">
        <f t="shared" si="30"/>
        <v>REDOVNA DJELATNOST SVEUČILIŠTA U PULI (IZ EVIDENCIJSKIH PRIHODA)</v>
      </c>
      <c r="I153" s="45" t="str">
        <f t="shared" si="31"/>
        <v>0942</v>
      </c>
      <c r="J153" s="224">
        <v>690</v>
      </c>
      <c r="K153" s="224">
        <v>690</v>
      </c>
      <c r="L153" s="224">
        <v>690</v>
      </c>
      <c r="M153" s="49"/>
      <c r="N153" s="246" t="str">
        <f>IF(C153="","",'OPĆI DIO'!$C$1)</f>
        <v>42024 SVEUČILIŠTE JURJA DOBRILE U PULI</v>
      </c>
      <c r="O153" s="40" t="str">
        <f t="shared" si="32"/>
        <v>322</v>
      </c>
      <c r="P153" s="40" t="str">
        <f t="shared" si="33"/>
        <v>32</v>
      </c>
      <c r="Q153" s="40" t="str">
        <f t="shared" si="34"/>
        <v>61</v>
      </c>
      <c r="R153" s="40" t="str">
        <f t="shared" si="35"/>
        <v>94</v>
      </c>
      <c r="S153" s="40" t="str">
        <f t="shared" si="36"/>
        <v>3</v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>08006</v>
      </c>
      <c r="B154" s="44" t="str">
        <f>IF(C154="","",VLOOKUP('OPĆI DIO'!$C$1,'OPĆI DIO'!$N$4:$W$137,9,FALSE))</f>
        <v>Sveučilišta i veleučilišta u Republici Hrvatskoj</v>
      </c>
      <c r="C154" s="50">
        <v>61</v>
      </c>
      <c r="D154" s="45" t="str">
        <f t="shared" si="28"/>
        <v>Donacije</v>
      </c>
      <c r="E154" s="50">
        <v>3237</v>
      </c>
      <c r="F154" s="45" t="str">
        <f t="shared" si="29"/>
        <v>Intelektualne i osobne usluge</v>
      </c>
      <c r="G154" s="329" t="s">
        <v>192</v>
      </c>
      <c r="H154" s="45" t="str">
        <f t="shared" si="30"/>
        <v>REDOVNA DJELATNOST SVEUČILIŠTA U PULI (IZ EVIDENCIJSKIH PRIHODA)</v>
      </c>
      <c r="I154" s="45" t="str">
        <f t="shared" si="31"/>
        <v>0942</v>
      </c>
      <c r="J154" s="224">
        <v>11977</v>
      </c>
      <c r="K154" s="224">
        <v>11977</v>
      </c>
      <c r="L154" s="224">
        <v>11977</v>
      </c>
      <c r="M154" s="49"/>
      <c r="N154" s="246" t="str">
        <f>IF(C154="","",'OPĆI DIO'!$C$1)</f>
        <v>42024 SVEUČILIŠTE JURJA DOBRILE U PULI</v>
      </c>
      <c r="O154" s="40" t="str">
        <f t="shared" si="32"/>
        <v>323</v>
      </c>
      <c r="P154" s="40" t="str">
        <f t="shared" si="33"/>
        <v>32</v>
      </c>
      <c r="Q154" s="40" t="str">
        <f t="shared" si="34"/>
        <v>61</v>
      </c>
      <c r="R154" s="40" t="str">
        <f t="shared" si="35"/>
        <v>94</v>
      </c>
      <c r="S154" s="40" t="str">
        <f t="shared" si="36"/>
        <v>3</v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>08006</v>
      </c>
      <c r="B155" s="44" t="str">
        <f>IF(C155="","",VLOOKUP('OPĆI DIO'!$C$1,'OPĆI DIO'!$N$4:$W$137,9,FALSE))</f>
        <v>Sveučilišta i veleučilišta u Republici Hrvatskoj</v>
      </c>
      <c r="C155" s="50">
        <v>61</v>
      </c>
      <c r="D155" s="45" t="str">
        <f t="shared" si="28"/>
        <v>Donacije</v>
      </c>
      <c r="E155" s="50">
        <v>3239</v>
      </c>
      <c r="F155" s="45" t="str">
        <f t="shared" si="29"/>
        <v>Ostale usluge</v>
      </c>
      <c r="G155" s="329" t="s">
        <v>192</v>
      </c>
      <c r="H155" s="45" t="str">
        <f t="shared" si="30"/>
        <v>REDOVNA DJELATNOST SVEUČILIŠTA U PULI (IZ EVIDENCIJSKIH PRIHODA)</v>
      </c>
      <c r="I155" s="45" t="str">
        <f t="shared" si="31"/>
        <v>0942</v>
      </c>
      <c r="J155" s="224">
        <v>995</v>
      </c>
      <c r="K155" s="224">
        <v>995</v>
      </c>
      <c r="L155" s="224">
        <v>995</v>
      </c>
      <c r="M155" s="49"/>
      <c r="N155" s="246" t="str">
        <f>IF(C155="","",'OPĆI DIO'!$C$1)</f>
        <v>42024 SVEUČILIŠTE JURJA DOBRILE U PULI</v>
      </c>
      <c r="O155" s="40" t="str">
        <f t="shared" si="32"/>
        <v>323</v>
      </c>
      <c r="P155" s="40" t="str">
        <f t="shared" si="33"/>
        <v>32</v>
      </c>
      <c r="Q155" s="40" t="str">
        <f t="shared" si="34"/>
        <v>61</v>
      </c>
      <c r="R155" s="40" t="str">
        <f t="shared" si="35"/>
        <v>94</v>
      </c>
      <c r="S155" s="40" t="str">
        <f t="shared" si="36"/>
        <v>3</v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>08006</v>
      </c>
      <c r="B156" s="44" t="str">
        <f>IF(C156="","",VLOOKUP('OPĆI DIO'!$C$1,'OPĆI DIO'!$N$4:$W$137,9,FALSE))</f>
        <v>Sveučilišta i veleučilišta u Republici Hrvatskoj</v>
      </c>
      <c r="C156" s="50">
        <v>61</v>
      </c>
      <c r="D156" s="45" t="str">
        <f t="shared" si="28"/>
        <v>Donacije</v>
      </c>
      <c r="E156" s="50">
        <v>3299</v>
      </c>
      <c r="F156" s="45" t="str">
        <f t="shared" si="29"/>
        <v>Ostali nespomenuti rashodi poslovanja</v>
      </c>
      <c r="G156" s="329" t="s">
        <v>192</v>
      </c>
      <c r="H156" s="45" t="str">
        <f t="shared" si="30"/>
        <v>REDOVNA DJELATNOST SVEUČILIŠTA U PULI (IZ EVIDENCIJSKIH PRIHODA)</v>
      </c>
      <c r="I156" s="45" t="str">
        <f t="shared" si="31"/>
        <v>0942</v>
      </c>
      <c r="J156" s="224">
        <v>9718</v>
      </c>
      <c r="K156" s="224">
        <v>5480</v>
      </c>
      <c r="L156" s="224">
        <v>5480</v>
      </c>
      <c r="M156" s="49"/>
      <c r="N156" s="246" t="str">
        <f>IF(C156="","",'OPĆI DIO'!$C$1)</f>
        <v>42024 SVEUČILIŠTE JURJA DOBRILE U PULI</v>
      </c>
      <c r="O156" s="40" t="str">
        <f t="shared" si="32"/>
        <v>329</v>
      </c>
      <c r="P156" s="40" t="str">
        <f t="shared" si="33"/>
        <v>32</v>
      </c>
      <c r="Q156" s="40" t="str">
        <f t="shared" si="34"/>
        <v>61</v>
      </c>
      <c r="R156" s="40" t="str">
        <f t="shared" si="35"/>
        <v>94</v>
      </c>
      <c r="S156" s="40" t="str">
        <f t="shared" si="36"/>
        <v>3</v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>08006</v>
      </c>
      <c r="B157" s="44" t="str">
        <f>IF(C157="","",VLOOKUP('OPĆI DIO'!$C$1,'OPĆI DIO'!$N$4:$W$137,9,FALSE))</f>
        <v>Sveučilišta i veleučilišta u Republici Hrvatskoj</v>
      </c>
      <c r="C157" s="50">
        <v>61</v>
      </c>
      <c r="D157" s="45" t="str">
        <f t="shared" si="28"/>
        <v>Donacije</v>
      </c>
      <c r="E157" s="50">
        <v>3432</v>
      </c>
      <c r="F157" s="45" t="str">
        <f t="shared" si="29"/>
        <v>Negativne tečajne razlike i razlike zbog primjene valutne kl</v>
      </c>
      <c r="G157" s="329" t="s">
        <v>192</v>
      </c>
      <c r="H157" s="45" t="str">
        <f t="shared" si="30"/>
        <v>REDOVNA DJELATNOST SVEUČILIŠTA U PULI (IZ EVIDENCIJSKIH PRIHODA)</v>
      </c>
      <c r="I157" s="45" t="str">
        <f t="shared" si="31"/>
        <v>0942</v>
      </c>
      <c r="J157" s="224">
        <v>1</v>
      </c>
      <c r="K157" s="224">
        <v>1</v>
      </c>
      <c r="L157" s="224">
        <v>1</v>
      </c>
      <c r="M157" s="49"/>
      <c r="N157" s="246" t="str">
        <f>IF(C157="","",'OPĆI DIO'!$C$1)</f>
        <v>42024 SVEUČILIŠTE JURJA DOBRILE U PULI</v>
      </c>
      <c r="O157" s="40" t="str">
        <f t="shared" si="32"/>
        <v>343</v>
      </c>
      <c r="P157" s="40" t="str">
        <f t="shared" si="33"/>
        <v>34</v>
      </c>
      <c r="Q157" s="40" t="str">
        <f t="shared" si="34"/>
        <v>61</v>
      </c>
      <c r="R157" s="40" t="str">
        <f t="shared" si="35"/>
        <v>94</v>
      </c>
      <c r="S157" s="40" t="str">
        <f t="shared" si="36"/>
        <v>3</v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>08006</v>
      </c>
      <c r="B158" s="44" t="str">
        <f>IF(C158="","",VLOOKUP('OPĆI DIO'!$C$1,'OPĆI DIO'!$N$4:$W$137,9,FALSE))</f>
        <v>Sveučilišta i veleučilišta u Republici Hrvatskoj</v>
      </c>
      <c r="C158" s="50">
        <v>61</v>
      </c>
      <c r="D158" s="45" t="str">
        <f t="shared" si="28"/>
        <v>Donacije</v>
      </c>
      <c r="E158" s="50">
        <v>4221</v>
      </c>
      <c r="F158" s="45" t="str">
        <f t="shared" si="29"/>
        <v>Uredska oprema i namještaj</v>
      </c>
      <c r="G158" s="329" t="s">
        <v>192</v>
      </c>
      <c r="H158" s="45" t="str">
        <f t="shared" si="30"/>
        <v>REDOVNA DJELATNOST SVEUČILIŠTA U PULI (IZ EVIDENCIJSKIH PRIHODA)</v>
      </c>
      <c r="I158" s="45" t="str">
        <f t="shared" si="31"/>
        <v>0942</v>
      </c>
      <c r="J158" s="81">
        <v>1327</v>
      </c>
      <c r="K158" s="81">
        <v>1327</v>
      </c>
      <c r="L158" s="81">
        <v>1327</v>
      </c>
      <c r="M158" s="49"/>
      <c r="N158" s="246" t="str">
        <f>IF(C158="","",'OPĆI DIO'!$C$1)</f>
        <v>42024 SVEUČILIŠTE JURJA DOBRILE U PULI</v>
      </c>
      <c r="O158" s="40" t="str">
        <f t="shared" si="32"/>
        <v>422</v>
      </c>
      <c r="P158" s="40" t="str">
        <f t="shared" si="33"/>
        <v>42</v>
      </c>
      <c r="Q158" s="40" t="str">
        <f t="shared" si="34"/>
        <v>61</v>
      </c>
      <c r="R158" s="40" t="str">
        <f t="shared" si="35"/>
        <v>94</v>
      </c>
      <c r="S158" s="40" t="str">
        <f t="shared" si="36"/>
        <v>4</v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8"/>
        <v/>
      </c>
      <c r="E159" s="50"/>
      <c r="F159" s="45" t="str">
        <f t="shared" si="29"/>
        <v/>
      </c>
      <c r="G159" s="82"/>
      <c r="H159" s="45" t="str">
        <f t="shared" si="30"/>
        <v/>
      </c>
      <c r="I159" s="45" t="str">
        <f t="shared" si="31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8"/>
        <v/>
      </c>
      <c r="E160" s="50"/>
      <c r="F160" s="45" t="str">
        <f t="shared" si="29"/>
        <v/>
      </c>
      <c r="G160" s="82"/>
      <c r="H160" s="45" t="str">
        <f t="shared" si="30"/>
        <v/>
      </c>
      <c r="I160" s="45" t="str">
        <f t="shared" si="31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8"/>
        <v/>
      </c>
      <c r="E161" s="50"/>
      <c r="F161" s="45" t="str">
        <f t="shared" si="29"/>
        <v/>
      </c>
      <c r="G161" s="82"/>
      <c r="H161" s="45" t="str">
        <f t="shared" si="30"/>
        <v/>
      </c>
      <c r="I161" s="45" t="str">
        <f t="shared" si="31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8"/>
        <v/>
      </c>
      <c r="E162" s="50"/>
      <c r="F162" s="45" t="str">
        <f t="shared" si="29"/>
        <v/>
      </c>
      <c r="G162" s="82"/>
      <c r="H162" s="45" t="str">
        <f t="shared" si="30"/>
        <v/>
      </c>
      <c r="I162" s="45" t="str">
        <f t="shared" si="31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8"/>
        <v/>
      </c>
      <c r="E163" s="50"/>
      <c r="F163" s="45" t="str">
        <f t="shared" si="29"/>
        <v/>
      </c>
      <c r="G163" s="82"/>
      <c r="H163" s="45" t="str">
        <f t="shared" si="30"/>
        <v/>
      </c>
      <c r="I163" s="45" t="str">
        <f t="shared" si="31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8"/>
        <v/>
      </c>
      <c r="E164" s="50"/>
      <c r="F164" s="45" t="str">
        <f t="shared" si="29"/>
        <v/>
      </c>
      <c r="G164" s="82"/>
      <c r="H164" s="45" t="str">
        <f t="shared" si="30"/>
        <v/>
      </c>
      <c r="I164" s="45" t="str">
        <f t="shared" si="31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8"/>
        <v/>
      </c>
      <c r="E165" s="50"/>
      <c r="F165" s="45" t="str">
        <f t="shared" si="29"/>
        <v/>
      </c>
      <c r="G165" s="82"/>
      <c r="H165" s="45" t="str">
        <f t="shared" si="30"/>
        <v/>
      </c>
      <c r="I165" s="45" t="str">
        <f t="shared" si="31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8"/>
        <v/>
      </c>
      <c r="E166" s="50"/>
      <c r="F166" s="45" t="str">
        <f t="shared" si="29"/>
        <v/>
      </c>
      <c r="G166" s="82"/>
      <c r="H166" s="45" t="str">
        <f t="shared" si="30"/>
        <v/>
      </c>
      <c r="I166" s="45" t="str">
        <f t="shared" si="31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8"/>
        <v/>
      </c>
      <c r="E167" s="50"/>
      <c r="F167" s="45" t="str">
        <f t="shared" si="29"/>
        <v/>
      </c>
      <c r="G167" s="82"/>
      <c r="H167" s="45" t="str">
        <f t="shared" si="30"/>
        <v/>
      </c>
      <c r="I167" s="45" t="str">
        <f t="shared" si="31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8"/>
        <v/>
      </c>
      <c r="E168" s="50"/>
      <c r="F168" s="45" t="str">
        <f t="shared" si="29"/>
        <v/>
      </c>
      <c r="G168" s="82"/>
      <c r="H168" s="45" t="str">
        <f t="shared" si="30"/>
        <v/>
      </c>
      <c r="I168" s="45" t="str">
        <f t="shared" si="31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8"/>
        <v/>
      </c>
      <c r="E169" s="50"/>
      <c r="F169" s="45" t="str">
        <f t="shared" si="29"/>
        <v/>
      </c>
      <c r="G169" s="82"/>
      <c r="H169" s="45" t="str">
        <f t="shared" si="30"/>
        <v/>
      </c>
      <c r="I169" s="45" t="str">
        <f t="shared" si="31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8"/>
        <v/>
      </c>
      <c r="E170" s="50"/>
      <c r="F170" s="45" t="str">
        <f t="shared" si="29"/>
        <v/>
      </c>
      <c r="G170" s="82"/>
      <c r="H170" s="45" t="str">
        <f t="shared" si="30"/>
        <v/>
      </c>
      <c r="I170" s="45" t="str">
        <f t="shared" si="31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8"/>
        <v/>
      </c>
      <c r="E171" s="50"/>
      <c r="F171" s="45" t="str">
        <f t="shared" si="29"/>
        <v/>
      </c>
      <c r="G171" s="82"/>
      <c r="H171" s="45" t="str">
        <f t="shared" si="30"/>
        <v/>
      </c>
      <c r="I171" s="45" t="str">
        <f t="shared" si="31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8"/>
        <v/>
      </c>
      <c r="E172" s="50"/>
      <c r="F172" s="45" t="str">
        <f t="shared" si="29"/>
        <v/>
      </c>
      <c r="G172" s="82"/>
      <c r="H172" s="45" t="str">
        <f t="shared" si="30"/>
        <v/>
      </c>
      <c r="I172" s="45" t="str">
        <f t="shared" si="31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8"/>
        <v/>
      </c>
      <c r="E173" s="50"/>
      <c r="F173" s="45" t="str">
        <f t="shared" si="29"/>
        <v/>
      </c>
      <c r="G173" s="82"/>
      <c r="H173" s="45" t="str">
        <f t="shared" si="30"/>
        <v/>
      </c>
      <c r="I173" s="45" t="str">
        <f t="shared" si="31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8"/>
        <v/>
      </c>
      <c r="E174" s="50"/>
      <c r="F174" s="45" t="str">
        <f t="shared" si="29"/>
        <v/>
      </c>
      <c r="G174" s="82"/>
      <c r="H174" s="45" t="str">
        <f t="shared" si="30"/>
        <v/>
      </c>
      <c r="I174" s="45" t="str">
        <f t="shared" si="31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8"/>
        <v/>
      </c>
      <c r="E175" s="50"/>
      <c r="F175" s="45" t="str">
        <f t="shared" si="29"/>
        <v/>
      </c>
      <c r="G175" s="82"/>
      <c r="H175" s="45" t="str">
        <f t="shared" si="30"/>
        <v/>
      </c>
      <c r="I175" s="45" t="str">
        <f t="shared" si="31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8"/>
        <v/>
      </c>
      <c r="E176" s="50"/>
      <c r="F176" s="45" t="str">
        <f t="shared" si="29"/>
        <v/>
      </c>
      <c r="G176" s="82"/>
      <c r="H176" s="45" t="str">
        <f t="shared" si="30"/>
        <v/>
      </c>
      <c r="I176" s="45" t="str">
        <f t="shared" si="31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8"/>
        <v/>
      </c>
      <c r="E177" s="50"/>
      <c r="F177" s="45" t="str">
        <f t="shared" si="29"/>
        <v/>
      </c>
      <c r="G177" s="82"/>
      <c r="H177" s="45" t="str">
        <f t="shared" si="30"/>
        <v/>
      </c>
      <c r="I177" s="45" t="str">
        <f t="shared" si="31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8"/>
        <v/>
      </c>
      <c r="E178" s="50"/>
      <c r="F178" s="45" t="str">
        <f t="shared" si="29"/>
        <v/>
      </c>
      <c r="G178" s="82"/>
      <c r="H178" s="45" t="str">
        <f t="shared" si="30"/>
        <v/>
      </c>
      <c r="I178" s="45" t="str">
        <f t="shared" si="31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8"/>
        <v/>
      </c>
      <c r="E179" s="50"/>
      <c r="F179" s="45" t="str">
        <f t="shared" si="29"/>
        <v/>
      </c>
      <c r="G179" s="82"/>
      <c r="H179" s="45" t="str">
        <f t="shared" si="30"/>
        <v/>
      </c>
      <c r="I179" s="45" t="str">
        <f t="shared" si="31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8"/>
        <v/>
      </c>
      <c r="E180" s="50"/>
      <c r="F180" s="45" t="str">
        <f t="shared" si="29"/>
        <v/>
      </c>
      <c r="G180" s="82"/>
      <c r="H180" s="45" t="str">
        <f t="shared" si="30"/>
        <v/>
      </c>
      <c r="I180" s="45" t="str">
        <f t="shared" si="31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8"/>
        <v/>
      </c>
      <c r="E181" s="50"/>
      <c r="F181" s="45" t="str">
        <f t="shared" si="29"/>
        <v/>
      </c>
      <c r="G181" s="82"/>
      <c r="H181" s="45" t="str">
        <f t="shared" si="30"/>
        <v/>
      </c>
      <c r="I181" s="45" t="str">
        <f t="shared" si="31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8"/>
        <v/>
      </c>
      <c r="E182" s="50"/>
      <c r="F182" s="45" t="str">
        <f t="shared" si="29"/>
        <v/>
      </c>
      <c r="G182" s="82"/>
      <c r="H182" s="45" t="str">
        <f t="shared" si="30"/>
        <v/>
      </c>
      <c r="I182" s="45" t="str">
        <f t="shared" si="31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8"/>
        <v/>
      </c>
      <c r="E183" s="50"/>
      <c r="F183" s="45" t="str">
        <f t="shared" si="29"/>
        <v/>
      </c>
      <c r="G183" s="82"/>
      <c r="H183" s="45" t="str">
        <f t="shared" si="30"/>
        <v/>
      </c>
      <c r="I183" s="45" t="str">
        <f t="shared" si="31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8"/>
        <v/>
      </c>
      <c r="E184" s="50"/>
      <c r="F184" s="45" t="str">
        <f t="shared" si="29"/>
        <v/>
      </c>
      <c r="G184" s="82"/>
      <c r="H184" s="45" t="str">
        <f t="shared" si="30"/>
        <v/>
      </c>
      <c r="I184" s="45" t="str">
        <f t="shared" si="31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8"/>
        <v/>
      </c>
      <c r="E185" s="50"/>
      <c r="F185" s="45" t="str">
        <f t="shared" si="29"/>
        <v/>
      </c>
      <c r="G185" s="82"/>
      <c r="H185" s="45" t="str">
        <f t="shared" si="30"/>
        <v/>
      </c>
      <c r="I185" s="45" t="str">
        <f t="shared" si="31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8"/>
        <v/>
      </c>
      <c r="E186" s="50"/>
      <c r="F186" s="45" t="str">
        <f t="shared" si="29"/>
        <v/>
      </c>
      <c r="G186" s="82"/>
      <c r="H186" s="45" t="str">
        <f t="shared" si="30"/>
        <v/>
      </c>
      <c r="I186" s="45" t="str">
        <f t="shared" si="31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8"/>
        <v/>
      </c>
      <c r="E187" s="50"/>
      <c r="F187" s="45" t="str">
        <f t="shared" si="29"/>
        <v/>
      </c>
      <c r="G187" s="82"/>
      <c r="H187" s="45" t="str">
        <f t="shared" si="30"/>
        <v/>
      </c>
      <c r="I187" s="45" t="str">
        <f t="shared" si="31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8"/>
        <v/>
      </c>
      <c r="E188" s="50"/>
      <c r="F188" s="45" t="str">
        <f t="shared" si="29"/>
        <v/>
      </c>
      <c r="G188" s="82"/>
      <c r="H188" s="45" t="str">
        <f t="shared" si="30"/>
        <v/>
      </c>
      <c r="I188" s="45" t="str">
        <f t="shared" si="31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8"/>
        <v/>
      </c>
      <c r="E189" s="50"/>
      <c r="F189" s="45" t="str">
        <f t="shared" si="29"/>
        <v/>
      </c>
      <c r="G189" s="82"/>
      <c r="H189" s="45" t="str">
        <f t="shared" si="30"/>
        <v/>
      </c>
      <c r="I189" s="45" t="str">
        <f t="shared" si="31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8"/>
        <v/>
      </c>
      <c r="E190" s="50"/>
      <c r="F190" s="45" t="str">
        <f t="shared" si="29"/>
        <v/>
      </c>
      <c r="G190" s="82"/>
      <c r="H190" s="45" t="str">
        <f t="shared" si="30"/>
        <v/>
      </c>
      <c r="I190" s="45" t="str">
        <f t="shared" si="31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8"/>
        <v/>
      </c>
      <c r="E191" s="50"/>
      <c r="F191" s="45" t="str">
        <f t="shared" si="29"/>
        <v/>
      </c>
      <c r="G191" s="82"/>
      <c r="H191" s="45" t="str">
        <f t="shared" si="30"/>
        <v/>
      </c>
      <c r="I191" s="45" t="str">
        <f t="shared" si="31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8"/>
        <v/>
      </c>
      <c r="E192" s="50"/>
      <c r="F192" s="45" t="str">
        <f t="shared" si="29"/>
        <v/>
      </c>
      <c r="G192" s="82"/>
      <c r="H192" s="45" t="str">
        <f t="shared" si="30"/>
        <v/>
      </c>
      <c r="I192" s="45" t="str">
        <f t="shared" si="31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8"/>
        <v/>
      </c>
      <c r="E193" s="50"/>
      <c r="F193" s="45" t="str">
        <f t="shared" si="29"/>
        <v/>
      </c>
      <c r="G193" s="82"/>
      <c r="H193" s="45" t="str">
        <f t="shared" si="30"/>
        <v/>
      </c>
      <c r="I193" s="45" t="str">
        <f t="shared" si="31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8"/>
        <v/>
      </c>
      <c r="E194" s="50"/>
      <c r="F194" s="45" t="str">
        <f t="shared" si="29"/>
        <v/>
      </c>
      <c r="G194" s="82"/>
      <c r="H194" s="45" t="str">
        <f t="shared" si="30"/>
        <v/>
      </c>
      <c r="I194" s="45" t="str">
        <f t="shared" si="31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7">IFERROR(VLOOKUP(C195,$T$6:$U$24,2,FALSE),"")</f>
        <v/>
      </c>
      <c r="E195" s="50"/>
      <c r="F195" s="45" t="str">
        <f t="shared" si="29"/>
        <v/>
      </c>
      <c r="G195" s="82"/>
      <c r="H195" s="45" t="str">
        <f t="shared" si="30"/>
        <v/>
      </c>
      <c r="I195" s="45" t="str">
        <f t="shared" si="31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7"/>
        <v/>
      </c>
      <c r="E196" s="50"/>
      <c r="F196" s="45" t="str">
        <f t="shared" ref="F196:F259" si="38">IFERROR(VLOOKUP(E196,$W$5:$Y$129,2,FALSE),"")</f>
        <v/>
      </c>
      <c r="G196" s="82"/>
      <c r="H196" s="45" t="str">
        <f t="shared" ref="H196:H259" si="39">IFERROR(VLOOKUP(G196,$AC$6:$AD$344,2,FALSE),"")</f>
        <v/>
      </c>
      <c r="I196" s="45" t="str">
        <f t="shared" ref="I196:I259" si="40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MID(I196,2,2)</f>
        <v/>
      </c>
      <c r="S196" s="40" t="str">
        <f t="shared" ref="S196:S259" si="45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7"/>
        <v/>
      </c>
      <c r="E197" s="50"/>
      <c r="F197" s="45" t="str">
        <f t="shared" si="38"/>
        <v/>
      </c>
      <c r="G197" s="82"/>
      <c r="H197" s="45" t="str">
        <f t="shared" si="39"/>
        <v/>
      </c>
      <c r="I197" s="45" t="str">
        <f t="shared" si="40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7"/>
        <v/>
      </c>
      <c r="E198" s="50"/>
      <c r="F198" s="45" t="str">
        <f t="shared" si="38"/>
        <v/>
      </c>
      <c r="G198" s="82"/>
      <c r="H198" s="45" t="str">
        <f t="shared" si="39"/>
        <v/>
      </c>
      <c r="I198" s="45" t="str">
        <f t="shared" si="40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7"/>
        <v/>
      </c>
      <c r="E199" s="50"/>
      <c r="F199" s="45" t="str">
        <f t="shared" si="38"/>
        <v/>
      </c>
      <c r="G199" s="82"/>
      <c r="H199" s="45" t="str">
        <f t="shared" si="39"/>
        <v/>
      </c>
      <c r="I199" s="45" t="str">
        <f t="shared" si="40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7"/>
        <v/>
      </c>
      <c r="E200" s="50"/>
      <c r="F200" s="45" t="str">
        <f t="shared" si="38"/>
        <v/>
      </c>
      <c r="G200" s="82"/>
      <c r="H200" s="45" t="str">
        <f t="shared" si="39"/>
        <v/>
      </c>
      <c r="I200" s="45" t="str">
        <f t="shared" si="40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7"/>
        <v/>
      </c>
      <c r="E201" s="50"/>
      <c r="F201" s="45" t="str">
        <f t="shared" si="38"/>
        <v/>
      </c>
      <c r="G201" s="82"/>
      <c r="H201" s="45" t="str">
        <f t="shared" si="39"/>
        <v/>
      </c>
      <c r="I201" s="45" t="str">
        <f t="shared" si="40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7"/>
        <v/>
      </c>
      <c r="E202" s="50"/>
      <c r="F202" s="45" t="str">
        <f t="shared" si="38"/>
        <v/>
      </c>
      <c r="G202" s="82"/>
      <c r="H202" s="45" t="str">
        <f t="shared" si="39"/>
        <v/>
      </c>
      <c r="I202" s="45" t="str">
        <f t="shared" si="40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7"/>
        <v/>
      </c>
      <c r="E203" s="50"/>
      <c r="F203" s="45" t="str">
        <f t="shared" si="38"/>
        <v/>
      </c>
      <c r="G203" s="82"/>
      <c r="H203" s="45" t="str">
        <f t="shared" si="39"/>
        <v/>
      </c>
      <c r="I203" s="45" t="str">
        <f t="shared" si="40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7"/>
        <v/>
      </c>
      <c r="E204" s="50"/>
      <c r="F204" s="45" t="str">
        <f t="shared" si="38"/>
        <v/>
      </c>
      <c r="G204" s="82"/>
      <c r="H204" s="45" t="str">
        <f t="shared" si="39"/>
        <v/>
      </c>
      <c r="I204" s="45" t="str">
        <f t="shared" si="40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7"/>
        <v/>
      </c>
      <c r="E205" s="50"/>
      <c r="F205" s="45" t="str">
        <f t="shared" si="38"/>
        <v/>
      </c>
      <c r="G205" s="82"/>
      <c r="H205" s="45" t="str">
        <f t="shared" si="39"/>
        <v/>
      </c>
      <c r="I205" s="45" t="str">
        <f t="shared" si="40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7"/>
        <v/>
      </c>
      <c r="E206" s="50"/>
      <c r="F206" s="45" t="str">
        <f t="shared" si="38"/>
        <v/>
      </c>
      <c r="G206" s="82"/>
      <c r="H206" s="45" t="str">
        <f t="shared" si="39"/>
        <v/>
      </c>
      <c r="I206" s="45" t="str">
        <f t="shared" si="40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7"/>
        <v/>
      </c>
      <c r="E207" s="50"/>
      <c r="F207" s="45" t="str">
        <f t="shared" si="38"/>
        <v/>
      </c>
      <c r="G207" s="82"/>
      <c r="H207" s="45" t="str">
        <f t="shared" si="39"/>
        <v/>
      </c>
      <c r="I207" s="45" t="str">
        <f t="shared" si="40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7"/>
        <v/>
      </c>
      <c r="E208" s="50"/>
      <c r="F208" s="45" t="str">
        <f t="shared" si="38"/>
        <v/>
      </c>
      <c r="G208" s="82"/>
      <c r="H208" s="45" t="str">
        <f t="shared" si="39"/>
        <v/>
      </c>
      <c r="I208" s="45" t="str">
        <f t="shared" si="40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7"/>
        <v/>
      </c>
      <c r="E209" s="50"/>
      <c r="F209" s="45" t="str">
        <f t="shared" si="38"/>
        <v/>
      </c>
      <c r="G209" s="82"/>
      <c r="H209" s="45" t="str">
        <f t="shared" si="39"/>
        <v/>
      </c>
      <c r="I209" s="45" t="str">
        <f t="shared" si="40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7"/>
        <v/>
      </c>
      <c r="E210" s="50"/>
      <c r="F210" s="45" t="str">
        <f t="shared" si="38"/>
        <v/>
      </c>
      <c r="G210" s="82"/>
      <c r="H210" s="45" t="str">
        <f t="shared" si="39"/>
        <v/>
      </c>
      <c r="I210" s="45" t="str">
        <f t="shared" si="40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7"/>
        <v/>
      </c>
      <c r="E211" s="50"/>
      <c r="F211" s="45" t="str">
        <f t="shared" si="38"/>
        <v/>
      </c>
      <c r="G211" s="82"/>
      <c r="H211" s="45" t="str">
        <f t="shared" si="39"/>
        <v/>
      </c>
      <c r="I211" s="45" t="str">
        <f t="shared" si="40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7"/>
        <v/>
      </c>
      <c r="E212" s="50"/>
      <c r="F212" s="45" t="str">
        <f t="shared" si="38"/>
        <v/>
      </c>
      <c r="G212" s="82"/>
      <c r="H212" s="45" t="str">
        <f t="shared" si="39"/>
        <v/>
      </c>
      <c r="I212" s="45" t="str">
        <f t="shared" si="40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7"/>
        <v/>
      </c>
      <c r="E213" s="50"/>
      <c r="F213" s="45" t="str">
        <f t="shared" si="38"/>
        <v/>
      </c>
      <c r="G213" s="82"/>
      <c r="H213" s="45" t="str">
        <f t="shared" si="39"/>
        <v/>
      </c>
      <c r="I213" s="45" t="str">
        <f t="shared" si="40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7"/>
        <v/>
      </c>
      <c r="E214" s="50"/>
      <c r="F214" s="45" t="str">
        <f t="shared" si="38"/>
        <v/>
      </c>
      <c r="G214" s="82"/>
      <c r="H214" s="45" t="str">
        <f t="shared" si="39"/>
        <v/>
      </c>
      <c r="I214" s="45" t="str">
        <f t="shared" si="40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7"/>
        <v/>
      </c>
      <c r="E215" s="50"/>
      <c r="F215" s="45" t="str">
        <f t="shared" si="38"/>
        <v/>
      </c>
      <c r="G215" s="82"/>
      <c r="H215" s="45" t="str">
        <f t="shared" si="39"/>
        <v/>
      </c>
      <c r="I215" s="45" t="str">
        <f t="shared" si="40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7"/>
        <v/>
      </c>
      <c r="E216" s="50"/>
      <c r="F216" s="45" t="str">
        <f t="shared" si="38"/>
        <v/>
      </c>
      <c r="G216" s="82"/>
      <c r="H216" s="45" t="str">
        <f t="shared" si="39"/>
        <v/>
      </c>
      <c r="I216" s="45" t="str">
        <f t="shared" si="40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7"/>
        <v/>
      </c>
      <c r="E217" s="50"/>
      <c r="F217" s="45" t="str">
        <f t="shared" si="38"/>
        <v/>
      </c>
      <c r="G217" s="82"/>
      <c r="H217" s="45" t="str">
        <f t="shared" si="39"/>
        <v/>
      </c>
      <c r="I217" s="45" t="str">
        <f t="shared" si="40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7"/>
        <v/>
      </c>
      <c r="E218" s="50"/>
      <c r="F218" s="45" t="str">
        <f t="shared" si="38"/>
        <v/>
      </c>
      <c r="G218" s="82"/>
      <c r="H218" s="45" t="str">
        <f t="shared" si="39"/>
        <v/>
      </c>
      <c r="I218" s="45" t="str">
        <f t="shared" si="40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7"/>
        <v/>
      </c>
      <c r="E219" s="50"/>
      <c r="F219" s="45" t="str">
        <f t="shared" si="38"/>
        <v/>
      </c>
      <c r="G219" s="82"/>
      <c r="H219" s="45" t="str">
        <f t="shared" si="39"/>
        <v/>
      </c>
      <c r="I219" s="45" t="str">
        <f t="shared" si="40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7"/>
        <v/>
      </c>
      <c r="E220" s="50"/>
      <c r="F220" s="45" t="str">
        <f t="shared" si="38"/>
        <v/>
      </c>
      <c r="G220" s="82"/>
      <c r="H220" s="45" t="str">
        <f t="shared" si="39"/>
        <v/>
      </c>
      <c r="I220" s="45" t="str">
        <f t="shared" si="40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7"/>
        <v/>
      </c>
      <c r="E221" s="50"/>
      <c r="F221" s="45" t="str">
        <f t="shared" si="38"/>
        <v/>
      </c>
      <c r="G221" s="82"/>
      <c r="H221" s="45" t="str">
        <f t="shared" si="39"/>
        <v/>
      </c>
      <c r="I221" s="45" t="str">
        <f t="shared" si="40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7"/>
        <v/>
      </c>
      <c r="E222" s="50"/>
      <c r="F222" s="45" t="str">
        <f t="shared" si="38"/>
        <v/>
      </c>
      <c r="G222" s="82"/>
      <c r="H222" s="45" t="str">
        <f t="shared" si="39"/>
        <v/>
      </c>
      <c r="I222" s="45" t="str">
        <f t="shared" si="40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7"/>
        <v/>
      </c>
      <c r="E223" s="50"/>
      <c r="F223" s="45" t="str">
        <f t="shared" si="38"/>
        <v/>
      </c>
      <c r="G223" s="82"/>
      <c r="H223" s="45" t="str">
        <f t="shared" si="39"/>
        <v/>
      </c>
      <c r="I223" s="45" t="str">
        <f t="shared" si="40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7"/>
        <v/>
      </c>
      <c r="E224" s="50"/>
      <c r="F224" s="45" t="str">
        <f t="shared" si="38"/>
        <v/>
      </c>
      <c r="G224" s="82"/>
      <c r="H224" s="45" t="str">
        <f t="shared" si="39"/>
        <v/>
      </c>
      <c r="I224" s="45" t="str">
        <f t="shared" si="40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7"/>
        <v/>
      </c>
      <c r="E225" s="50"/>
      <c r="F225" s="45" t="str">
        <f t="shared" si="38"/>
        <v/>
      </c>
      <c r="G225" s="82"/>
      <c r="H225" s="45" t="str">
        <f t="shared" si="39"/>
        <v/>
      </c>
      <c r="I225" s="45" t="str">
        <f t="shared" si="40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7"/>
        <v/>
      </c>
      <c r="E226" s="50"/>
      <c r="F226" s="45" t="str">
        <f t="shared" si="38"/>
        <v/>
      </c>
      <c r="G226" s="82"/>
      <c r="H226" s="45" t="str">
        <f t="shared" si="39"/>
        <v/>
      </c>
      <c r="I226" s="45" t="str">
        <f t="shared" si="40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7"/>
        <v/>
      </c>
      <c r="E227" s="50"/>
      <c r="F227" s="45" t="str">
        <f t="shared" si="38"/>
        <v/>
      </c>
      <c r="G227" s="82"/>
      <c r="H227" s="45" t="str">
        <f t="shared" si="39"/>
        <v/>
      </c>
      <c r="I227" s="45" t="str">
        <f t="shared" si="40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7"/>
        <v/>
      </c>
      <c r="E228" s="50"/>
      <c r="F228" s="45" t="str">
        <f t="shared" si="38"/>
        <v/>
      </c>
      <c r="G228" s="82"/>
      <c r="H228" s="45" t="str">
        <f t="shared" si="39"/>
        <v/>
      </c>
      <c r="I228" s="45" t="str">
        <f t="shared" si="40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7"/>
        <v/>
      </c>
      <c r="E229" s="50"/>
      <c r="F229" s="45" t="str">
        <f t="shared" si="38"/>
        <v/>
      </c>
      <c r="G229" s="82"/>
      <c r="H229" s="45" t="str">
        <f t="shared" si="39"/>
        <v/>
      </c>
      <c r="I229" s="45" t="str">
        <f t="shared" si="40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7"/>
        <v/>
      </c>
      <c r="E230" s="50"/>
      <c r="F230" s="45" t="str">
        <f t="shared" si="38"/>
        <v/>
      </c>
      <c r="G230" s="82"/>
      <c r="H230" s="45" t="str">
        <f t="shared" si="39"/>
        <v/>
      </c>
      <c r="I230" s="45" t="str">
        <f t="shared" si="40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7"/>
        <v/>
      </c>
      <c r="E231" s="50"/>
      <c r="F231" s="45" t="str">
        <f t="shared" si="38"/>
        <v/>
      </c>
      <c r="G231" s="82"/>
      <c r="H231" s="45" t="str">
        <f t="shared" si="39"/>
        <v/>
      </c>
      <c r="I231" s="45" t="str">
        <f t="shared" si="40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7"/>
        <v/>
      </c>
      <c r="E232" s="50"/>
      <c r="F232" s="45" t="str">
        <f t="shared" si="38"/>
        <v/>
      </c>
      <c r="G232" s="82"/>
      <c r="H232" s="45" t="str">
        <f t="shared" si="39"/>
        <v/>
      </c>
      <c r="I232" s="45" t="str">
        <f t="shared" si="40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7"/>
        <v/>
      </c>
      <c r="E233" s="50"/>
      <c r="F233" s="45" t="str">
        <f t="shared" si="38"/>
        <v/>
      </c>
      <c r="G233" s="82"/>
      <c r="H233" s="45" t="str">
        <f t="shared" si="39"/>
        <v/>
      </c>
      <c r="I233" s="45" t="str">
        <f t="shared" si="40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7"/>
        <v/>
      </c>
      <c r="E234" s="50"/>
      <c r="F234" s="45" t="str">
        <f t="shared" si="38"/>
        <v/>
      </c>
      <c r="G234" s="82"/>
      <c r="H234" s="45" t="str">
        <f t="shared" si="39"/>
        <v/>
      </c>
      <c r="I234" s="45" t="str">
        <f t="shared" si="40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7"/>
        <v/>
      </c>
      <c r="E235" s="50"/>
      <c r="F235" s="45" t="str">
        <f t="shared" si="38"/>
        <v/>
      </c>
      <c r="G235" s="82"/>
      <c r="H235" s="45" t="str">
        <f t="shared" si="39"/>
        <v/>
      </c>
      <c r="I235" s="45" t="str">
        <f t="shared" si="40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7"/>
        <v/>
      </c>
      <c r="E236" s="50"/>
      <c r="F236" s="45" t="str">
        <f t="shared" si="38"/>
        <v/>
      </c>
      <c r="G236" s="82"/>
      <c r="H236" s="45" t="str">
        <f t="shared" si="39"/>
        <v/>
      </c>
      <c r="I236" s="45" t="str">
        <f t="shared" si="40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7"/>
        <v/>
      </c>
      <c r="E237" s="50"/>
      <c r="F237" s="45" t="str">
        <f t="shared" si="38"/>
        <v/>
      </c>
      <c r="G237" s="82"/>
      <c r="H237" s="45" t="str">
        <f t="shared" si="39"/>
        <v/>
      </c>
      <c r="I237" s="45" t="str">
        <f t="shared" si="40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7"/>
        <v/>
      </c>
      <c r="E238" s="50"/>
      <c r="F238" s="45" t="str">
        <f t="shared" si="38"/>
        <v/>
      </c>
      <c r="G238" s="82"/>
      <c r="H238" s="45" t="str">
        <f t="shared" si="39"/>
        <v/>
      </c>
      <c r="I238" s="45" t="str">
        <f t="shared" si="40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7"/>
        <v/>
      </c>
      <c r="E239" s="50"/>
      <c r="F239" s="45" t="str">
        <f t="shared" si="38"/>
        <v/>
      </c>
      <c r="G239" s="82"/>
      <c r="H239" s="45" t="str">
        <f t="shared" si="39"/>
        <v/>
      </c>
      <c r="I239" s="45" t="str">
        <f t="shared" si="40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7"/>
        <v/>
      </c>
      <c r="E240" s="50"/>
      <c r="F240" s="45" t="str">
        <f t="shared" si="38"/>
        <v/>
      </c>
      <c r="G240" s="82"/>
      <c r="H240" s="45" t="str">
        <f t="shared" si="39"/>
        <v/>
      </c>
      <c r="I240" s="45" t="str">
        <f t="shared" si="40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7"/>
        <v/>
      </c>
      <c r="E241" s="50"/>
      <c r="F241" s="45" t="str">
        <f t="shared" si="38"/>
        <v/>
      </c>
      <c r="G241" s="82"/>
      <c r="H241" s="45" t="str">
        <f t="shared" si="39"/>
        <v/>
      </c>
      <c r="I241" s="45" t="str">
        <f t="shared" si="40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7"/>
        <v/>
      </c>
      <c r="E242" s="50"/>
      <c r="F242" s="45" t="str">
        <f t="shared" si="38"/>
        <v/>
      </c>
      <c r="G242" s="82"/>
      <c r="H242" s="45" t="str">
        <f t="shared" si="39"/>
        <v/>
      </c>
      <c r="I242" s="45" t="str">
        <f t="shared" si="40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7"/>
        <v/>
      </c>
      <c r="E243" s="50"/>
      <c r="F243" s="45" t="str">
        <f t="shared" si="38"/>
        <v/>
      </c>
      <c r="G243" s="82"/>
      <c r="H243" s="45" t="str">
        <f t="shared" si="39"/>
        <v/>
      </c>
      <c r="I243" s="45" t="str">
        <f t="shared" si="40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7"/>
        <v/>
      </c>
      <c r="E244" s="50"/>
      <c r="F244" s="45" t="str">
        <f t="shared" si="38"/>
        <v/>
      </c>
      <c r="G244" s="82"/>
      <c r="H244" s="45" t="str">
        <f t="shared" si="39"/>
        <v/>
      </c>
      <c r="I244" s="45" t="str">
        <f t="shared" si="40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7"/>
        <v/>
      </c>
      <c r="E245" s="50"/>
      <c r="F245" s="45" t="str">
        <f t="shared" si="38"/>
        <v/>
      </c>
      <c r="G245" s="82"/>
      <c r="H245" s="45" t="str">
        <f t="shared" si="39"/>
        <v/>
      </c>
      <c r="I245" s="45" t="str">
        <f t="shared" si="40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7"/>
        <v/>
      </c>
      <c r="E246" s="50"/>
      <c r="F246" s="45" t="str">
        <f t="shared" si="38"/>
        <v/>
      </c>
      <c r="G246" s="82"/>
      <c r="H246" s="45" t="str">
        <f t="shared" si="39"/>
        <v/>
      </c>
      <c r="I246" s="45" t="str">
        <f t="shared" si="40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7"/>
        <v/>
      </c>
      <c r="E247" s="50"/>
      <c r="F247" s="45" t="str">
        <f t="shared" si="38"/>
        <v/>
      </c>
      <c r="G247" s="82"/>
      <c r="H247" s="45" t="str">
        <f t="shared" si="39"/>
        <v/>
      </c>
      <c r="I247" s="45" t="str">
        <f t="shared" si="40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7"/>
        <v/>
      </c>
      <c r="E248" s="50"/>
      <c r="F248" s="45" t="str">
        <f t="shared" si="38"/>
        <v/>
      </c>
      <c r="G248" s="82"/>
      <c r="H248" s="45" t="str">
        <f t="shared" si="39"/>
        <v/>
      </c>
      <c r="I248" s="45" t="str">
        <f t="shared" si="40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7"/>
        <v/>
      </c>
      <c r="E249" s="50"/>
      <c r="F249" s="45" t="str">
        <f t="shared" si="38"/>
        <v/>
      </c>
      <c r="G249" s="82"/>
      <c r="H249" s="45" t="str">
        <f t="shared" si="39"/>
        <v/>
      </c>
      <c r="I249" s="45" t="str">
        <f t="shared" si="40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7"/>
        <v/>
      </c>
      <c r="E250" s="50"/>
      <c r="F250" s="45" t="str">
        <f t="shared" si="38"/>
        <v/>
      </c>
      <c r="G250" s="82"/>
      <c r="H250" s="45" t="str">
        <f t="shared" si="39"/>
        <v/>
      </c>
      <c r="I250" s="45" t="str">
        <f t="shared" si="40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7"/>
        <v/>
      </c>
      <c r="E251" s="50"/>
      <c r="F251" s="45" t="str">
        <f t="shared" si="38"/>
        <v/>
      </c>
      <c r="G251" s="82"/>
      <c r="H251" s="45" t="str">
        <f t="shared" si="39"/>
        <v/>
      </c>
      <c r="I251" s="45" t="str">
        <f t="shared" si="40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7"/>
        <v/>
      </c>
      <c r="E252" s="50"/>
      <c r="F252" s="45" t="str">
        <f t="shared" si="38"/>
        <v/>
      </c>
      <c r="G252" s="82"/>
      <c r="H252" s="45" t="str">
        <f t="shared" si="39"/>
        <v/>
      </c>
      <c r="I252" s="45" t="str">
        <f t="shared" si="40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7"/>
        <v/>
      </c>
      <c r="E253" s="50"/>
      <c r="F253" s="45" t="str">
        <f t="shared" si="38"/>
        <v/>
      </c>
      <c r="G253" s="82"/>
      <c r="H253" s="45" t="str">
        <f t="shared" si="39"/>
        <v/>
      </c>
      <c r="I253" s="45" t="str">
        <f t="shared" si="40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7"/>
        <v/>
      </c>
      <c r="E254" s="50"/>
      <c r="F254" s="45" t="str">
        <f t="shared" si="38"/>
        <v/>
      </c>
      <c r="G254" s="82"/>
      <c r="H254" s="45" t="str">
        <f t="shared" si="39"/>
        <v/>
      </c>
      <c r="I254" s="45" t="str">
        <f t="shared" si="40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7"/>
        <v/>
      </c>
      <c r="E255" s="50"/>
      <c r="F255" s="45" t="str">
        <f t="shared" si="38"/>
        <v/>
      </c>
      <c r="G255" s="82"/>
      <c r="H255" s="45" t="str">
        <f t="shared" si="39"/>
        <v/>
      </c>
      <c r="I255" s="45" t="str">
        <f t="shared" si="40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7"/>
        <v/>
      </c>
      <c r="E256" s="50"/>
      <c r="F256" s="45" t="str">
        <f t="shared" si="38"/>
        <v/>
      </c>
      <c r="G256" s="82"/>
      <c r="H256" s="45" t="str">
        <f t="shared" si="39"/>
        <v/>
      </c>
      <c r="I256" s="45" t="str">
        <f t="shared" si="40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7"/>
        <v/>
      </c>
      <c r="E257" s="50"/>
      <c r="F257" s="45" t="str">
        <f t="shared" si="38"/>
        <v/>
      </c>
      <c r="G257" s="82"/>
      <c r="H257" s="45" t="str">
        <f t="shared" si="39"/>
        <v/>
      </c>
      <c r="I257" s="45" t="str">
        <f t="shared" si="40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7"/>
        <v/>
      </c>
      <c r="E258" s="50"/>
      <c r="F258" s="45" t="str">
        <f t="shared" si="38"/>
        <v/>
      </c>
      <c r="G258" s="82"/>
      <c r="H258" s="45" t="str">
        <f t="shared" si="39"/>
        <v/>
      </c>
      <c r="I258" s="45" t="str">
        <f t="shared" si="40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6">IFERROR(VLOOKUP(C259,$T$6:$U$24,2,FALSE),"")</f>
        <v/>
      </c>
      <c r="E259" s="50"/>
      <c r="F259" s="45" t="str">
        <f t="shared" si="38"/>
        <v/>
      </c>
      <c r="G259" s="82"/>
      <c r="H259" s="45" t="str">
        <f t="shared" si="39"/>
        <v/>
      </c>
      <c r="I259" s="45" t="str">
        <f t="shared" si="40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6"/>
        <v/>
      </c>
      <c r="E260" s="50"/>
      <c r="F260" s="45" t="str">
        <f t="shared" ref="F260:F323" si="47">IFERROR(VLOOKUP(E260,$W$5:$Y$129,2,FALSE),"")</f>
        <v/>
      </c>
      <c r="G260" s="82"/>
      <c r="H260" s="45" t="str">
        <f t="shared" ref="H260:H323" si="48">IFERROR(VLOOKUP(G260,$AC$6:$AD$344,2,FALSE),"")</f>
        <v/>
      </c>
      <c r="I260" s="45" t="str">
        <f t="shared" ref="I260:I323" si="49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MID(I260,2,2)</f>
        <v/>
      </c>
      <c r="S260" s="40" t="str">
        <f t="shared" ref="S260:S323" si="54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6"/>
        <v/>
      </c>
      <c r="E261" s="50"/>
      <c r="F261" s="45" t="str">
        <f t="shared" si="47"/>
        <v/>
      </c>
      <c r="G261" s="82"/>
      <c r="H261" s="45" t="str">
        <f t="shared" si="48"/>
        <v/>
      </c>
      <c r="I261" s="45" t="str">
        <f t="shared" si="49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6"/>
        <v/>
      </c>
      <c r="E262" s="50"/>
      <c r="F262" s="45" t="str">
        <f t="shared" si="47"/>
        <v/>
      </c>
      <c r="G262" s="82"/>
      <c r="H262" s="45" t="str">
        <f t="shared" si="48"/>
        <v/>
      </c>
      <c r="I262" s="45" t="str">
        <f t="shared" si="49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6"/>
        <v/>
      </c>
      <c r="E263" s="50"/>
      <c r="F263" s="45" t="str">
        <f t="shared" si="47"/>
        <v/>
      </c>
      <c r="G263" s="82"/>
      <c r="H263" s="45" t="str">
        <f t="shared" si="48"/>
        <v/>
      </c>
      <c r="I263" s="45" t="str">
        <f t="shared" si="49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6"/>
        <v/>
      </c>
      <c r="E264" s="50"/>
      <c r="F264" s="45" t="str">
        <f t="shared" si="47"/>
        <v/>
      </c>
      <c r="G264" s="82"/>
      <c r="H264" s="45" t="str">
        <f t="shared" si="48"/>
        <v/>
      </c>
      <c r="I264" s="45" t="str">
        <f t="shared" si="49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6"/>
        <v/>
      </c>
      <c r="E265" s="50"/>
      <c r="F265" s="45" t="str">
        <f t="shared" si="47"/>
        <v/>
      </c>
      <c r="G265" s="82"/>
      <c r="H265" s="45" t="str">
        <f t="shared" si="48"/>
        <v/>
      </c>
      <c r="I265" s="45" t="str">
        <f t="shared" si="49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6"/>
        <v/>
      </c>
      <c r="E266" s="50"/>
      <c r="F266" s="45" t="str">
        <f t="shared" si="47"/>
        <v/>
      </c>
      <c r="G266" s="82"/>
      <c r="H266" s="45" t="str">
        <f t="shared" si="48"/>
        <v/>
      </c>
      <c r="I266" s="45" t="str">
        <f t="shared" si="49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6"/>
        <v/>
      </c>
      <c r="E267" s="50"/>
      <c r="F267" s="45" t="str">
        <f t="shared" si="47"/>
        <v/>
      </c>
      <c r="G267" s="82"/>
      <c r="H267" s="45" t="str">
        <f t="shared" si="48"/>
        <v/>
      </c>
      <c r="I267" s="45" t="str">
        <f t="shared" si="49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6"/>
        <v/>
      </c>
      <c r="E268" s="50"/>
      <c r="F268" s="45" t="str">
        <f t="shared" si="47"/>
        <v/>
      </c>
      <c r="G268" s="82"/>
      <c r="H268" s="45" t="str">
        <f t="shared" si="48"/>
        <v/>
      </c>
      <c r="I268" s="45" t="str">
        <f t="shared" si="49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6"/>
        <v/>
      </c>
      <c r="E269" s="50"/>
      <c r="F269" s="45" t="str">
        <f t="shared" si="47"/>
        <v/>
      </c>
      <c r="G269" s="82"/>
      <c r="H269" s="45" t="str">
        <f t="shared" si="48"/>
        <v/>
      </c>
      <c r="I269" s="45" t="str">
        <f t="shared" si="49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6"/>
        <v/>
      </c>
      <c r="E270" s="50"/>
      <c r="F270" s="45" t="str">
        <f t="shared" si="47"/>
        <v/>
      </c>
      <c r="G270" s="82"/>
      <c r="H270" s="45" t="str">
        <f t="shared" si="48"/>
        <v/>
      </c>
      <c r="I270" s="45" t="str">
        <f t="shared" si="49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6"/>
        <v/>
      </c>
      <c r="E271" s="50"/>
      <c r="F271" s="45" t="str">
        <f t="shared" si="47"/>
        <v/>
      </c>
      <c r="G271" s="82"/>
      <c r="H271" s="45" t="str">
        <f t="shared" si="48"/>
        <v/>
      </c>
      <c r="I271" s="45" t="str">
        <f t="shared" si="49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6"/>
        <v/>
      </c>
      <c r="E272" s="50"/>
      <c r="F272" s="45" t="str">
        <f t="shared" si="47"/>
        <v/>
      </c>
      <c r="G272" s="82"/>
      <c r="H272" s="45" t="str">
        <f t="shared" si="48"/>
        <v/>
      </c>
      <c r="I272" s="45" t="str">
        <f t="shared" si="49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6"/>
        <v/>
      </c>
      <c r="E273" s="50"/>
      <c r="F273" s="45" t="str">
        <f t="shared" si="47"/>
        <v/>
      </c>
      <c r="G273" s="82"/>
      <c r="H273" s="45" t="str">
        <f t="shared" si="48"/>
        <v/>
      </c>
      <c r="I273" s="45" t="str">
        <f t="shared" si="49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6"/>
        <v/>
      </c>
      <c r="E274" s="50"/>
      <c r="F274" s="45" t="str">
        <f t="shared" si="47"/>
        <v/>
      </c>
      <c r="G274" s="82"/>
      <c r="H274" s="45" t="str">
        <f t="shared" si="48"/>
        <v/>
      </c>
      <c r="I274" s="45" t="str">
        <f t="shared" si="49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6"/>
        <v/>
      </c>
      <c r="E275" s="50"/>
      <c r="F275" s="45" t="str">
        <f t="shared" si="47"/>
        <v/>
      </c>
      <c r="G275" s="82"/>
      <c r="H275" s="45" t="str">
        <f t="shared" si="48"/>
        <v/>
      </c>
      <c r="I275" s="45" t="str">
        <f t="shared" si="49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6"/>
        <v/>
      </c>
      <c r="E276" s="50"/>
      <c r="F276" s="45" t="str">
        <f t="shared" si="47"/>
        <v/>
      </c>
      <c r="G276" s="82"/>
      <c r="H276" s="45" t="str">
        <f t="shared" si="48"/>
        <v/>
      </c>
      <c r="I276" s="45" t="str">
        <f t="shared" si="49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6"/>
        <v/>
      </c>
      <c r="E277" s="50"/>
      <c r="F277" s="45" t="str">
        <f t="shared" si="47"/>
        <v/>
      </c>
      <c r="G277" s="82"/>
      <c r="H277" s="45" t="str">
        <f t="shared" si="48"/>
        <v/>
      </c>
      <c r="I277" s="45" t="str">
        <f t="shared" si="49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6"/>
        <v/>
      </c>
      <c r="E278" s="50"/>
      <c r="F278" s="45" t="str">
        <f t="shared" si="47"/>
        <v/>
      </c>
      <c r="G278" s="82"/>
      <c r="H278" s="45" t="str">
        <f t="shared" si="48"/>
        <v/>
      </c>
      <c r="I278" s="45" t="str">
        <f t="shared" si="49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6"/>
        <v/>
      </c>
      <c r="E279" s="50"/>
      <c r="F279" s="45" t="str">
        <f t="shared" si="47"/>
        <v/>
      </c>
      <c r="G279" s="82"/>
      <c r="H279" s="45" t="str">
        <f t="shared" si="48"/>
        <v/>
      </c>
      <c r="I279" s="45" t="str">
        <f t="shared" si="49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6"/>
        <v/>
      </c>
      <c r="E280" s="50"/>
      <c r="F280" s="45" t="str">
        <f t="shared" si="47"/>
        <v/>
      </c>
      <c r="G280" s="82"/>
      <c r="H280" s="45" t="str">
        <f t="shared" si="48"/>
        <v/>
      </c>
      <c r="I280" s="45" t="str">
        <f t="shared" si="49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6"/>
        <v/>
      </c>
      <c r="E281" s="50"/>
      <c r="F281" s="45" t="str">
        <f t="shared" si="47"/>
        <v/>
      </c>
      <c r="G281" s="82"/>
      <c r="H281" s="45" t="str">
        <f t="shared" si="48"/>
        <v/>
      </c>
      <c r="I281" s="45" t="str">
        <f t="shared" si="49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6"/>
        <v/>
      </c>
      <c r="E282" s="50"/>
      <c r="F282" s="45" t="str">
        <f t="shared" si="47"/>
        <v/>
      </c>
      <c r="G282" s="82"/>
      <c r="H282" s="45" t="str">
        <f t="shared" si="48"/>
        <v/>
      </c>
      <c r="I282" s="45" t="str">
        <f t="shared" si="49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6"/>
        <v/>
      </c>
      <c r="E283" s="50"/>
      <c r="F283" s="45" t="str">
        <f t="shared" si="47"/>
        <v/>
      </c>
      <c r="G283" s="82"/>
      <c r="H283" s="45" t="str">
        <f t="shared" si="48"/>
        <v/>
      </c>
      <c r="I283" s="45" t="str">
        <f t="shared" si="49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6"/>
        <v/>
      </c>
      <c r="E284" s="50"/>
      <c r="F284" s="45" t="str">
        <f t="shared" si="47"/>
        <v/>
      </c>
      <c r="G284" s="82"/>
      <c r="H284" s="45" t="str">
        <f t="shared" si="48"/>
        <v/>
      </c>
      <c r="I284" s="45" t="str">
        <f t="shared" si="49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6"/>
        <v/>
      </c>
      <c r="E285" s="50"/>
      <c r="F285" s="45" t="str">
        <f t="shared" si="47"/>
        <v/>
      </c>
      <c r="G285" s="82"/>
      <c r="H285" s="45" t="str">
        <f t="shared" si="48"/>
        <v/>
      </c>
      <c r="I285" s="45" t="str">
        <f t="shared" si="49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6"/>
        <v/>
      </c>
      <c r="E286" s="50"/>
      <c r="F286" s="45" t="str">
        <f t="shared" si="47"/>
        <v/>
      </c>
      <c r="G286" s="82"/>
      <c r="H286" s="45" t="str">
        <f t="shared" si="48"/>
        <v/>
      </c>
      <c r="I286" s="45" t="str">
        <f t="shared" si="49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6"/>
        <v/>
      </c>
      <c r="E287" s="50"/>
      <c r="F287" s="45" t="str">
        <f t="shared" si="47"/>
        <v/>
      </c>
      <c r="G287" s="82"/>
      <c r="H287" s="45" t="str">
        <f t="shared" si="48"/>
        <v/>
      </c>
      <c r="I287" s="45" t="str">
        <f t="shared" si="49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6"/>
        <v/>
      </c>
      <c r="E288" s="50"/>
      <c r="F288" s="45" t="str">
        <f t="shared" si="47"/>
        <v/>
      </c>
      <c r="G288" s="82"/>
      <c r="H288" s="45" t="str">
        <f t="shared" si="48"/>
        <v/>
      </c>
      <c r="I288" s="45" t="str">
        <f t="shared" si="49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6"/>
        <v/>
      </c>
      <c r="E289" s="50"/>
      <c r="F289" s="45" t="str">
        <f t="shared" si="47"/>
        <v/>
      </c>
      <c r="G289" s="82"/>
      <c r="H289" s="45" t="str">
        <f t="shared" si="48"/>
        <v/>
      </c>
      <c r="I289" s="45" t="str">
        <f t="shared" si="49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6"/>
        <v/>
      </c>
      <c r="E290" s="50"/>
      <c r="F290" s="45" t="str">
        <f t="shared" si="47"/>
        <v/>
      </c>
      <c r="G290" s="82"/>
      <c r="H290" s="45" t="str">
        <f t="shared" si="48"/>
        <v/>
      </c>
      <c r="I290" s="45" t="str">
        <f t="shared" si="49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6"/>
        <v/>
      </c>
      <c r="E291" s="50"/>
      <c r="F291" s="45" t="str">
        <f t="shared" si="47"/>
        <v/>
      </c>
      <c r="G291" s="82"/>
      <c r="H291" s="45" t="str">
        <f t="shared" si="48"/>
        <v/>
      </c>
      <c r="I291" s="45" t="str">
        <f t="shared" si="49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6"/>
        <v/>
      </c>
      <c r="E292" s="50"/>
      <c r="F292" s="45" t="str">
        <f t="shared" si="47"/>
        <v/>
      </c>
      <c r="G292" s="82"/>
      <c r="H292" s="45" t="str">
        <f t="shared" si="48"/>
        <v/>
      </c>
      <c r="I292" s="45" t="str">
        <f t="shared" si="49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6"/>
        <v/>
      </c>
      <c r="E293" s="50"/>
      <c r="F293" s="45" t="str">
        <f t="shared" si="47"/>
        <v/>
      </c>
      <c r="G293" s="82"/>
      <c r="H293" s="45" t="str">
        <f t="shared" si="48"/>
        <v/>
      </c>
      <c r="I293" s="45" t="str">
        <f t="shared" si="49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6"/>
        <v/>
      </c>
      <c r="E294" s="50"/>
      <c r="F294" s="45" t="str">
        <f t="shared" si="47"/>
        <v/>
      </c>
      <c r="G294" s="82"/>
      <c r="H294" s="45" t="str">
        <f t="shared" si="48"/>
        <v/>
      </c>
      <c r="I294" s="45" t="str">
        <f t="shared" si="49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6"/>
        <v/>
      </c>
      <c r="E295" s="50"/>
      <c r="F295" s="45" t="str">
        <f t="shared" si="47"/>
        <v/>
      </c>
      <c r="G295" s="82"/>
      <c r="H295" s="45" t="str">
        <f t="shared" si="48"/>
        <v/>
      </c>
      <c r="I295" s="45" t="str">
        <f t="shared" si="49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6"/>
        <v/>
      </c>
      <c r="E296" s="50"/>
      <c r="F296" s="45" t="str">
        <f t="shared" si="47"/>
        <v/>
      </c>
      <c r="G296" s="82"/>
      <c r="H296" s="45" t="str">
        <f t="shared" si="48"/>
        <v/>
      </c>
      <c r="I296" s="45" t="str">
        <f t="shared" si="49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6"/>
        <v/>
      </c>
      <c r="E297" s="50"/>
      <c r="F297" s="45" t="str">
        <f t="shared" si="47"/>
        <v/>
      </c>
      <c r="G297" s="82"/>
      <c r="H297" s="45" t="str">
        <f t="shared" si="48"/>
        <v/>
      </c>
      <c r="I297" s="45" t="str">
        <f t="shared" si="49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6"/>
        <v/>
      </c>
      <c r="E298" s="50"/>
      <c r="F298" s="45" t="str">
        <f t="shared" si="47"/>
        <v/>
      </c>
      <c r="G298" s="82"/>
      <c r="H298" s="45" t="str">
        <f t="shared" si="48"/>
        <v/>
      </c>
      <c r="I298" s="45" t="str">
        <f t="shared" si="49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6"/>
        <v/>
      </c>
      <c r="E299" s="50"/>
      <c r="F299" s="45" t="str">
        <f t="shared" si="47"/>
        <v/>
      </c>
      <c r="G299" s="82"/>
      <c r="H299" s="45" t="str">
        <f t="shared" si="48"/>
        <v/>
      </c>
      <c r="I299" s="45" t="str">
        <f t="shared" si="49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6"/>
        <v/>
      </c>
      <c r="E300" s="50"/>
      <c r="F300" s="45" t="str">
        <f t="shared" si="47"/>
        <v/>
      </c>
      <c r="G300" s="82"/>
      <c r="H300" s="45" t="str">
        <f t="shared" si="48"/>
        <v/>
      </c>
      <c r="I300" s="45" t="str">
        <f t="shared" si="49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6"/>
        <v/>
      </c>
      <c r="E301" s="50"/>
      <c r="F301" s="45" t="str">
        <f t="shared" si="47"/>
        <v/>
      </c>
      <c r="G301" s="82"/>
      <c r="H301" s="45" t="str">
        <f t="shared" si="48"/>
        <v/>
      </c>
      <c r="I301" s="45" t="str">
        <f t="shared" si="49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6"/>
        <v/>
      </c>
      <c r="E302" s="50"/>
      <c r="F302" s="45" t="str">
        <f t="shared" si="47"/>
        <v/>
      </c>
      <c r="G302" s="82"/>
      <c r="H302" s="45" t="str">
        <f t="shared" si="48"/>
        <v/>
      </c>
      <c r="I302" s="45" t="str">
        <f t="shared" si="49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6"/>
        <v/>
      </c>
      <c r="E303" s="50"/>
      <c r="F303" s="45" t="str">
        <f t="shared" si="47"/>
        <v/>
      </c>
      <c r="G303" s="82"/>
      <c r="H303" s="45" t="str">
        <f t="shared" si="48"/>
        <v/>
      </c>
      <c r="I303" s="45" t="str">
        <f t="shared" si="49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6"/>
        <v/>
      </c>
      <c r="E304" s="50"/>
      <c r="F304" s="45" t="str">
        <f t="shared" si="47"/>
        <v/>
      </c>
      <c r="G304" s="82"/>
      <c r="H304" s="45" t="str">
        <f t="shared" si="48"/>
        <v/>
      </c>
      <c r="I304" s="45" t="str">
        <f t="shared" si="49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6"/>
        <v/>
      </c>
      <c r="E305" s="50"/>
      <c r="F305" s="45" t="str">
        <f t="shared" si="47"/>
        <v/>
      </c>
      <c r="G305" s="82"/>
      <c r="H305" s="45" t="str">
        <f t="shared" si="48"/>
        <v/>
      </c>
      <c r="I305" s="45" t="str">
        <f t="shared" si="49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6"/>
        <v/>
      </c>
      <c r="E306" s="50"/>
      <c r="F306" s="45" t="str">
        <f t="shared" si="47"/>
        <v/>
      </c>
      <c r="G306" s="82"/>
      <c r="H306" s="45" t="str">
        <f t="shared" si="48"/>
        <v/>
      </c>
      <c r="I306" s="45" t="str">
        <f t="shared" si="49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6"/>
        <v/>
      </c>
      <c r="E307" s="50"/>
      <c r="F307" s="45" t="str">
        <f t="shared" si="47"/>
        <v/>
      </c>
      <c r="G307" s="82"/>
      <c r="H307" s="45" t="str">
        <f t="shared" si="48"/>
        <v/>
      </c>
      <c r="I307" s="45" t="str">
        <f t="shared" si="49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6"/>
        <v/>
      </c>
      <c r="E308" s="50"/>
      <c r="F308" s="45" t="str">
        <f t="shared" si="47"/>
        <v/>
      </c>
      <c r="G308" s="82"/>
      <c r="H308" s="45" t="str">
        <f t="shared" si="48"/>
        <v/>
      </c>
      <c r="I308" s="45" t="str">
        <f t="shared" si="49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6"/>
        <v/>
      </c>
      <c r="E309" s="50"/>
      <c r="F309" s="45" t="str">
        <f t="shared" si="47"/>
        <v/>
      </c>
      <c r="G309" s="82"/>
      <c r="H309" s="45" t="str">
        <f t="shared" si="48"/>
        <v/>
      </c>
      <c r="I309" s="45" t="str">
        <f t="shared" si="49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6"/>
        <v/>
      </c>
      <c r="E310" s="50"/>
      <c r="F310" s="45" t="str">
        <f t="shared" si="47"/>
        <v/>
      </c>
      <c r="G310" s="82"/>
      <c r="H310" s="45" t="str">
        <f t="shared" si="48"/>
        <v/>
      </c>
      <c r="I310" s="45" t="str">
        <f t="shared" si="49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6"/>
        <v/>
      </c>
      <c r="E311" s="50"/>
      <c r="F311" s="45" t="str">
        <f t="shared" si="47"/>
        <v/>
      </c>
      <c r="G311" s="82"/>
      <c r="H311" s="45" t="str">
        <f t="shared" si="48"/>
        <v/>
      </c>
      <c r="I311" s="45" t="str">
        <f t="shared" si="49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6"/>
        <v/>
      </c>
      <c r="E312" s="50"/>
      <c r="F312" s="45" t="str">
        <f t="shared" si="47"/>
        <v/>
      </c>
      <c r="G312" s="82"/>
      <c r="H312" s="45" t="str">
        <f t="shared" si="48"/>
        <v/>
      </c>
      <c r="I312" s="45" t="str">
        <f t="shared" si="49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6"/>
        <v/>
      </c>
      <c r="E313" s="50"/>
      <c r="F313" s="45" t="str">
        <f t="shared" si="47"/>
        <v/>
      </c>
      <c r="G313" s="82"/>
      <c r="H313" s="45" t="str">
        <f t="shared" si="48"/>
        <v/>
      </c>
      <c r="I313" s="45" t="str">
        <f t="shared" si="49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6"/>
        <v/>
      </c>
      <c r="E314" s="50"/>
      <c r="F314" s="45" t="str">
        <f t="shared" si="47"/>
        <v/>
      </c>
      <c r="G314" s="82"/>
      <c r="H314" s="45" t="str">
        <f t="shared" si="48"/>
        <v/>
      </c>
      <c r="I314" s="45" t="str">
        <f t="shared" si="49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6"/>
        <v/>
      </c>
      <c r="E315" s="50"/>
      <c r="F315" s="45" t="str">
        <f t="shared" si="47"/>
        <v/>
      </c>
      <c r="G315" s="82"/>
      <c r="H315" s="45" t="str">
        <f t="shared" si="48"/>
        <v/>
      </c>
      <c r="I315" s="45" t="str">
        <f t="shared" si="49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6"/>
        <v/>
      </c>
      <c r="E316" s="50"/>
      <c r="F316" s="45" t="str">
        <f t="shared" si="47"/>
        <v/>
      </c>
      <c r="G316" s="82"/>
      <c r="H316" s="45" t="str">
        <f t="shared" si="48"/>
        <v/>
      </c>
      <c r="I316" s="45" t="str">
        <f t="shared" si="49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6"/>
        <v/>
      </c>
      <c r="E317" s="50"/>
      <c r="F317" s="45" t="str">
        <f t="shared" si="47"/>
        <v/>
      </c>
      <c r="G317" s="82"/>
      <c r="H317" s="45" t="str">
        <f t="shared" si="48"/>
        <v/>
      </c>
      <c r="I317" s="45" t="str">
        <f t="shared" si="49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6"/>
        <v/>
      </c>
      <c r="E318" s="50"/>
      <c r="F318" s="45" t="str">
        <f t="shared" si="47"/>
        <v/>
      </c>
      <c r="G318" s="82"/>
      <c r="H318" s="45" t="str">
        <f t="shared" si="48"/>
        <v/>
      </c>
      <c r="I318" s="45" t="str">
        <f t="shared" si="49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6"/>
        <v/>
      </c>
      <c r="E319" s="50"/>
      <c r="F319" s="45" t="str">
        <f t="shared" si="47"/>
        <v/>
      </c>
      <c r="G319" s="82"/>
      <c r="H319" s="45" t="str">
        <f t="shared" si="48"/>
        <v/>
      </c>
      <c r="I319" s="45" t="str">
        <f t="shared" si="49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6"/>
        <v/>
      </c>
      <c r="E320" s="50"/>
      <c r="F320" s="45" t="str">
        <f t="shared" si="47"/>
        <v/>
      </c>
      <c r="G320" s="82"/>
      <c r="H320" s="45" t="str">
        <f t="shared" si="48"/>
        <v/>
      </c>
      <c r="I320" s="45" t="str">
        <f t="shared" si="49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6"/>
        <v/>
      </c>
      <c r="E321" s="50"/>
      <c r="F321" s="45" t="str">
        <f t="shared" si="47"/>
        <v/>
      </c>
      <c r="G321" s="82"/>
      <c r="H321" s="45" t="str">
        <f t="shared" si="48"/>
        <v/>
      </c>
      <c r="I321" s="45" t="str">
        <f t="shared" si="49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6"/>
        <v/>
      </c>
      <c r="E322" s="50"/>
      <c r="F322" s="45" t="str">
        <f t="shared" si="47"/>
        <v/>
      </c>
      <c r="G322" s="82"/>
      <c r="H322" s="45" t="str">
        <f t="shared" si="48"/>
        <v/>
      </c>
      <c r="I322" s="45" t="str">
        <f t="shared" si="49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5">IFERROR(VLOOKUP(C323,$T$6:$U$24,2,FALSE),"")</f>
        <v/>
      </c>
      <c r="E323" s="50"/>
      <c r="F323" s="45" t="str">
        <f t="shared" si="47"/>
        <v/>
      </c>
      <c r="G323" s="82"/>
      <c r="H323" s="45" t="str">
        <f t="shared" si="48"/>
        <v/>
      </c>
      <c r="I323" s="45" t="str">
        <f t="shared" si="49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5"/>
        <v/>
      </c>
      <c r="E324" s="50"/>
      <c r="F324" s="45" t="str">
        <f t="shared" ref="F324:F387" si="56">IFERROR(VLOOKUP(E324,$W$5:$Y$129,2,FALSE),"")</f>
        <v/>
      </c>
      <c r="G324" s="82"/>
      <c r="H324" s="45" t="str">
        <f t="shared" ref="H324:H387" si="57">IFERROR(VLOOKUP(G324,$AC$6:$AD$344,2,FALSE),"")</f>
        <v/>
      </c>
      <c r="I324" s="45" t="str">
        <f t="shared" ref="I324:I387" si="58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MID(I324,2,2)</f>
        <v/>
      </c>
      <c r="S324" s="40" t="str">
        <f t="shared" ref="S324:S387" si="63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5"/>
        <v/>
      </c>
      <c r="E325" s="50"/>
      <c r="F325" s="45" t="str">
        <f t="shared" si="56"/>
        <v/>
      </c>
      <c r="G325" s="82"/>
      <c r="H325" s="45" t="str">
        <f t="shared" si="57"/>
        <v/>
      </c>
      <c r="I325" s="45" t="str">
        <f t="shared" si="58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5"/>
        <v/>
      </c>
      <c r="E326" s="50"/>
      <c r="F326" s="45" t="str">
        <f t="shared" si="56"/>
        <v/>
      </c>
      <c r="G326" s="82"/>
      <c r="H326" s="45" t="str">
        <f t="shared" si="57"/>
        <v/>
      </c>
      <c r="I326" s="45" t="str">
        <f t="shared" si="58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5"/>
        <v/>
      </c>
      <c r="E327" s="50"/>
      <c r="F327" s="45" t="str">
        <f t="shared" si="56"/>
        <v/>
      </c>
      <c r="G327" s="82"/>
      <c r="H327" s="45" t="str">
        <f t="shared" si="57"/>
        <v/>
      </c>
      <c r="I327" s="45" t="str">
        <f t="shared" si="58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5"/>
        <v/>
      </c>
      <c r="E328" s="50"/>
      <c r="F328" s="45" t="str">
        <f t="shared" si="56"/>
        <v/>
      </c>
      <c r="G328" s="82"/>
      <c r="H328" s="45" t="str">
        <f t="shared" si="57"/>
        <v/>
      </c>
      <c r="I328" s="45" t="str">
        <f t="shared" si="58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5"/>
        <v/>
      </c>
      <c r="E329" s="50"/>
      <c r="F329" s="45" t="str">
        <f t="shared" si="56"/>
        <v/>
      </c>
      <c r="G329" s="82"/>
      <c r="H329" s="45" t="str">
        <f t="shared" si="57"/>
        <v/>
      </c>
      <c r="I329" s="45" t="str">
        <f t="shared" si="58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5"/>
        <v/>
      </c>
      <c r="E330" s="50"/>
      <c r="F330" s="45" t="str">
        <f t="shared" si="56"/>
        <v/>
      </c>
      <c r="G330" s="82"/>
      <c r="H330" s="45" t="str">
        <f t="shared" si="57"/>
        <v/>
      </c>
      <c r="I330" s="45" t="str">
        <f t="shared" si="58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5"/>
        <v/>
      </c>
      <c r="E331" s="50"/>
      <c r="F331" s="45" t="str">
        <f t="shared" si="56"/>
        <v/>
      </c>
      <c r="G331" s="82"/>
      <c r="H331" s="45" t="str">
        <f t="shared" si="57"/>
        <v/>
      </c>
      <c r="I331" s="45" t="str">
        <f t="shared" si="58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5"/>
        <v/>
      </c>
      <c r="E332" s="50"/>
      <c r="F332" s="45" t="str">
        <f t="shared" si="56"/>
        <v/>
      </c>
      <c r="G332" s="82"/>
      <c r="H332" s="45" t="str">
        <f t="shared" si="57"/>
        <v/>
      </c>
      <c r="I332" s="45" t="str">
        <f t="shared" si="58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5"/>
        <v/>
      </c>
      <c r="E333" s="50"/>
      <c r="F333" s="45" t="str">
        <f t="shared" si="56"/>
        <v/>
      </c>
      <c r="G333" s="82"/>
      <c r="H333" s="45" t="str">
        <f t="shared" si="57"/>
        <v/>
      </c>
      <c r="I333" s="45" t="str">
        <f t="shared" si="58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5"/>
        <v/>
      </c>
      <c r="E334" s="50"/>
      <c r="F334" s="45" t="str">
        <f t="shared" si="56"/>
        <v/>
      </c>
      <c r="G334" s="82"/>
      <c r="H334" s="45" t="str">
        <f t="shared" si="57"/>
        <v/>
      </c>
      <c r="I334" s="45" t="str">
        <f t="shared" si="58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5"/>
        <v/>
      </c>
      <c r="E335" s="50"/>
      <c r="F335" s="45" t="str">
        <f t="shared" si="56"/>
        <v/>
      </c>
      <c r="G335" s="82"/>
      <c r="H335" s="45" t="str">
        <f t="shared" si="57"/>
        <v/>
      </c>
      <c r="I335" s="45" t="str">
        <f t="shared" si="58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5"/>
        <v/>
      </c>
      <c r="E336" s="50"/>
      <c r="F336" s="45" t="str">
        <f t="shared" si="56"/>
        <v/>
      </c>
      <c r="G336" s="82"/>
      <c r="H336" s="45" t="str">
        <f t="shared" si="57"/>
        <v/>
      </c>
      <c r="I336" s="45" t="str">
        <f t="shared" si="58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5"/>
        <v/>
      </c>
      <c r="E337" s="50"/>
      <c r="F337" s="45" t="str">
        <f t="shared" si="56"/>
        <v/>
      </c>
      <c r="G337" s="82"/>
      <c r="H337" s="45" t="str">
        <f t="shared" si="57"/>
        <v/>
      </c>
      <c r="I337" s="45" t="str">
        <f t="shared" si="58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5"/>
        <v/>
      </c>
      <c r="E338" s="50"/>
      <c r="F338" s="45" t="str">
        <f t="shared" si="56"/>
        <v/>
      </c>
      <c r="G338" s="82"/>
      <c r="H338" s="45" t="str">
        <f t="shared" si="57"/>
        <v/>
      </c>
      <c r="I338" s="45" t="str">
        <f t="shared" si="58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5"/>
        <v/>
      </c>
      <c r="E339" s="50"/>
      <c r="F339" s="45" t="str">
        <f t="shared" si="56"/>
        <v/>
      </c>
      <c r="G339" s="82"/>
      <c r="H339" s="45" t="str">
        <f t="shared" si="57"/>
        <v/>
      </c>
      <c r="I339" s="45" t="str">
        <f t="shared" si="58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5"/>
        <v/>
      </c>
      <c r="E340" s="50"/>
      <c r="F340" s="45" t="str">
        <f t="shared" si="56"/>
        <v/>
      </c>
      <c r="G340" s="82"/>
      <c r="H340" s="45" t="str">
        <f t="shared" si="57"/>
        <v/>
      </c>
      <c r="I340" s="45" t="str">
        <f t="shared" si="58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5"/>
        <v/>
      </c>
      <c r="E341" s="50"/>
      <c r="F341" s="45" t="str">
        <f t="shared" si="56"/>
        <v/>
      </c>
      <c r="G341" s="82"/>
      <c r="H341" s="45" t="str">
        <f t="shared" si="57"/>
        <v/>
      </c>
      <c r="I341" s="45" t="str">
        <f t="shared" si="58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5"/>
        <v/>
      </c>
      <c r="E342" s="50"/>
      <c r="F342" s="45" t="str">
        <f t="shared" si="56"/>
        <v/>
      </c>
      <c r="G342" s="82"/>
      <c r="H342" s="45" t="str">
        <f t="shared" si="57"/>
        <v/>
      </c>
      <c r="I342" s="45" t="str">
        <f t="shared" si="58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5"/>
        <v/>
      </c>
      <c r="E343" s="50"/>
      <c r="F343" s="45" t="str">
        <f t="shared" si="56"/>
        <v/>
      </c>
      <c r="G343" s="82"/>
      <c r="H343" s="45" t="str">
        <f t="shared" si="57"/>
        <v/>
      </c>
      <c r="I343" s="45" t="str">
        <f t="shared" si="58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5"/>
        <v/>
      </c>
      <c r="E344" s="50"/>
      <c r="F344" s="45" t="str">
        <f t="shared" si="56"/>
        <v/>
      </c>
      <c r="G344" s="82"/>
      <c r="H344" s="45" t="str">
        <f t="shared" si="57"/>
        <v/>
      </c>
      <c r="I344" s="45" t="str">
        <f t="shared" si="58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5"/>
        <v/>
      </c>
      <c r="E345" s="50"/>
      <c r="F345" s="45" t="str">
        <f t="shared" si="56"/>
        <v/>
      </c>
      <c r="G345" s="82"/>
      <c r="H345" s="45" t="str">
        <f t="shared" si="57"/>
        <v/>
      </c>
      <c r="I345" s="45" t="str">
        <f t="shared" si="58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5"/>
        <v/>
      </c>
      <c r="E346" s="50"/>
      <c r="F346" s="45" t="str">
        <f t="shared" si="56"/>
        <v/>
      </c>
      <c r="G346" s="82"/>
      <c r="H346" s="45" t="str">
        <f t="shared" si="57"/>
        <v/>
      </c>
      <c r="I346" s="45" t="str">
        <f t="shared" si="58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5"/>
        <v/>
      </c>
      <c r="E347" s="50"/>
      <c r="F347" s="45" t="str">
        <f t="shared" si="56"/>
        <v/>
      </c>
      <c r="G347" s="82"/>
      <c r="H347" s="45" t="str">
        <f t="shared" si="57"/>
        <v/>
      </c>
      <c r="I347" s="45" t="str">
        <f t="shared" si="58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5"/>
        <v/>
      </c>
      <c r="E348" s="50"/>
      <c r="F348" s="45" t="str">
        <f t="shared" si="56"/>
        <v/>
      </c>
      <c r="G348" s="82"/>
      <c r="H348" s="45" t="str">
        <f t="shared" si="57"/>
        <v/>
      </c>
      <c r="I348" s="45" t="str">
        <f t="shared" si="58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5"/>
        <v/>
      </c>
      <c r="E349" s="50"/>
      <c r="F349" s="45" t="str">
        <f t="shared" si="56"/>
        <v/>
      </c>
      <c r="G349" s="82"/>
      <c r="H349" s="45" t="str">
        <f t="shared" si="57"/>
        <v/>
      </c>
      <c r="I349" s="45" t="str">
        <f t="shared" si="58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5"/>
        <v/>
      </c>
      <c r="E350" s="50"/>
      <c r="F350" s="45" t="str">
        <f t="shared" si="56"/>
        <v/>
      </c>
      <c r="G350" s="82"/>
      <c r="H350" s="45" t="str">
        <f t="shared" si="57"/>
        <v/>
      </c>
      <c r="I350" s="45" t="str">
        <f t="shared" si="58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5"/>
        <v/>
      </c>
      <c r="E351" s="50"/>
      <c r="F351" s="45" t="str">
        <f t="shared" si="56"/>
        <v/>
      </c>
      <c r="G351" s="82"/>
      <c r="H351" s="45" t="str">
        <f t="shared" si="57"/>
        <v/>
      </c>
      <c r="I351" s="45" t="str">
        <f t="shared" si="58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5"/>
        <v/>
      </c>
      <c r="E352" s="50"/>
      <c r="F352" s="45" t="str">
        <f t="shared" si="56"/>
        <v/>
      </c>
      <c r="G352" s="82"/>
      <c r="H352" s="45" t="str">
        <f t="shared" si="57"/>
        <v/>
      </c>
      <c r="I352" s="45" t="str">
        <f t="shared" si="58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5"/>
        <v/>
      </c>
      <c r="E353" s="50"/>
      <c r="F353" s="45" t="str">
        <f t="shared" si="56"/>
        <v/>
      </c>
      <c r="G353" s="82"/>
      <c r="H353" s="45" t="str">
        <f t="shared" si="57"/>
        <v/>
      </c>
      <c r="I353" s="45" t="str">
        <f t="shared" si="58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5"/>
        <v/>
      </c>
      <c r="E354" s="50"/>
      <c r="F354" s="45" t="str">
        <f t="shared" si="56"/>
        <v/>
      </c>
      <c r="G354" s="82"/>
      <c r="H354" s="45" t="str">
        <f t="shared" si="57"/>
        <v/>
      </c>
      <c r="I354" s="45" t="str">
        <f t="shared" si="58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5"/>
        <v/>
      </c>
      <c r="E355" s="50"/>
      <c r="F355" s="45" t="str">
        <f t="shared" si="56"/>
        <v/>
      </c>
      <c r="G355" s="82"/>
      <c r="H355" s="45" t="str">
        <f t="shared" si="57"/>
        <v/>
      </c>
      <c r="I355" s="45" t="str">
        <f t="shared" si="58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5"/>
        <v/>
      </c>
      <c r="E356" s="50"/>
      <c r="F356" s="45" t="str">
        <f t="shared" si="56"/>
        <v/>
      </c>
      <c r="G356" s="82"/>
      <c r="H356" s="45" t="str">
        <f t="shared" si="57"/>
        <v/>
      </c>
      <c r="I356" s="45" t="str">
        <f t="shared" si="58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5"/>
        <v/>
      </c>
      <c r="E357" s="50"/>
      <c r="F357" s="45" t="str">
        <f t="shared" si="56"/>
        <v/>
      </c>
      <c r="G357" s="82"/>
      <c r="H357" s="45" t="str">
        <f t="shared" si="57"/>
        <v/>
      </c>
      <c r="I357" s="45" t="str">
        <f t="shared" si="58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5"/>
        <v/>
      </c>
      <c r="E358" s="50"/>
      <c r="F358" s="45" t="str">
        <f t="shared" si="56"/>
        <v/>
      </c>
      <c r="G358" s="82"/>
      <c r="H358" s="45" t="str">
        <f t="shared" si="57"/>
        <v/>
      </c>
      <c r="I358" s="45" t="str">
        <f t="shared" si="58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5"/>
        <v/>
      </c>
      <c r="E359" s="50"/>
      <c r="F359" s="45" t="str">
        <f t="shared" si="56"/>
        <v/>
      </c>
      <c r="G359" s="82"/>
      <c r="H359" s="45" t="str">
        <f t="shared" si="57"/>
        <v/>
      </c>
      <c r="I359" s="45" t="str">
        <f t="shared" si="58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5"/>
        <v/>
      </c>
      <c r="E360" s="50"/>
      <c r="F360" s="45" t="str">
        <f t="shared" si="56"/>
        <v/>
      </c>
      <c r="G360" s="82"/>
      <c r="H360" s="45" t="str">
        <f t="shared" si="57"/>
        <v/>
      </c>
      <c r="I360" s="45" t="str">
        <f t="shared" si="58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5"/>
        <v/>
      </c>
      <c r="E361" s="50"/>
      <c r="F361" s="45" t="str">
        <f t="shared" si="56"/>
        <v/>
      </c>
      <c r="G361" s="82"/>
      <c r="H361" s="45" t="str">
        <f t="shared" si="57"/>
        <v/>
      </c>
      <c r="I361" s="45" t="str">
        <f t="shared" si="58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5"/>
        <v/>
      </c>
      <c r="E362" s="50"/>
      <c r="F362" s="45" t="str">
        <f t="shared" si="56"/>
        <v/>
      </c>
      <c r="G362" s="82"/>
      <c r="H362" s="45" t="str">
        <f t="shared" si="57"/>
        <v/>
      </c>
      <c r="I362" s="45" t="str">
        <f t="shared" si="58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5"/>
        <v/>
      </c>
      <c r="E363" s="50"/>
      <c r="F363" s="45" t="str">
        <f t="shared" si="56"/>
        <v/>
      </c>
      <c r="G363" s="82"/>
      <c r="H363" s="45" t="str">
        <f t="shared" si="57"/>
        <v/>
      </c>
      <c r="I363" s="45" t="str">
        <f t="shared" si="58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5"/>
        <v/>
      </c>
      <c r="E364" s="50"/>
      <c r="F364" s="45" t="str">
        <f t="shared" si="56"/>
        <v/>
      </c>
      <c r="G364" s="82"/>
      <c r="H364" s="45" t="str">
        <f t="shared" si="57"/>
        <v/>
      </c>
      <c r="I364" s="45" t="str">
        <f t="shared" si="58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5"/>
        <v/>
      </c>
      <c r="E365" s="50"/>
      <c r="F365" s="45" t="str">
        <f t="shared" si="56"/>
        <v/>
      </c>
      <c r="G365" s="82"/>
      <c r="H365" s="45" t="str">
        <f t="shared" si="57"/>
        <v/>
      </c>
      <c r="I365" s="45" t="str">
        <f t="shared" si="58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5"/>
        <v/>
      </c>
      <c r="E366" s="50"/>
      <c r="F366" s="45" t="str">
        <f t="shared" si="56"/>
        <v/>
      </c>
      <c r="G366" s="82"/>
      <c r="H366" s="45" t="str">
        <f t="shared" si="57"/>
        <v/>
      </c>
      <c r="I366" s="45" t="str">
        <f t="shared" si="58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5"/>
        <v/>
      </c>
      <c r="E367" s="50"/>
      <c r="F367" s="45" t="str">
        <f t="shared" si="56"/>
        <v/>
      </c>
      <c r="G367" s="82"/>
      <c r="H367" s="45" t="str">
        <f t="shared" si="57"/>
        <v/>
      </c>
      <c r="I367" s="45" t="str">
        <f t="shared" si="58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5"/>
        <v/>
      </c>
      <c r="E368" s="50"/>
      <c r="F368" s="45" t="str">
        <f t="shared" si="56"/>
        <v/>
      </c>
      <c r="G368" s="82"/>
      <c r="H368" s="45" t="str">
        <f t="shared" si="57"/>
        <v/>
      </c>
      <c r="I368" s="45" t="str">
        <f t="shared" si="58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5"/>
        <v/>
      </c>
      <c r="E369" s="50"/>
      <c r="F369" s="45" t="str">
        <f t="shared" si="56"/>
        <v/>
      </c>
      <c r="G369" s="82"/>
      <c r="H369" s="45" t="str">
        <f t="shared" si="57"/>
        <v/>
      </c>
      <c r="I369" s="45" t="str">
        <f t="shared" si="58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5"/>
        <v/>
      </c>
      <c r="E370" s="50"/>
      <c r="F370" s="45" t="str">
        <f t="shared" si="56"/>
        <v/>
      </c>
      <c r="G370" s="82"/>
      <c r="H370" s="45" t="str">
        <f t="shared" si="57"/>
        <v/>
      </c>
      <c r="I370" s="45" t="str">
        <f t="shared" si="58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5"/>
        <v/>
      </c>
      <c r="E371" s="50"/>
      <c r="F371" s="45" t="str">
        <f t="shared" si="56"/>
        <v/>
      </c>
      <c r="G371" s="82"/>
      <c r="H371" s="45" t="str">
        <f t="shared" si="57"/>
        <v/>
      </c>
      <c r="I371" s="45" t="str">
        <f t="shared" si="58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5"/>
        <v/>
      </c>
      <c r="E372" s="50"/>
      <c r="F372" s="45" t="str">
        <f t="shared" si="56"/>
        <v/>
      </c>
      <c r="G372" s="82"/>
      <c r="H372" s="45" t="str">
        <f t="shared" si="57"/>
        <v/>
      </c>
      <c r="I372" s="45" t="str">
        <f t="shared" si="58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5"/>
        <v/>
      </c>
      <c r="E373" s="50"/>
      <c r="F373" s="45" t="str">
        <f t="shared" si="56"/>
        <v/>
      </c>
      <c r="G373" s="82"/>
      <c r="H373" s="45" t="str">
        <f t="shared" si="57"/>
        <v/>
      </c>
      <c r="I373" s="45" t="str">
        <f t="shared" si="58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5"/>
        <v/>
      </c>
      <c r="E374" s="50"/>
      <c r="F374" s="45" t="str">
        <f t="shared" si="56"/>
        <v/>
      </c>
      <c r="G374" s="82"/>
      <c r="H374" s="45" t="str">
        <f t="shared" si="57"/>
        <v/>
      </c>
      <c r="I374" s="45" t="str">
        <f t="shared" si="58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5"/>
        <v/>
      </c>
      <c r="E375" s="50"/>
      <c r="F375" s="45" t="str">
        <f t="shared" si="56"/>
        <v/>
      </c>
      <c r="G375" s="82"/>
      <c r="H375" s="45" t="str">
        <f t="shared" si="57"/>
        <v/>
      </c>
      <c r="I375" s="45" t="str">
        <f t="shared" si="58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5"/>
        <v/>
      </c>
      <c r="E376" s="50"/>
      <c r="F376" s="45" t="str">
        <f t="shared" si="56"/>
        <v/>
      </c>
      <c r="G376" s="82"/>
      <c r="H376" s="45" t="str">
        <f t="shared" si="57"/>
        <v/>
      </c>
      <c r="I376" s="45" t="str">
        <f t="shared" si="58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5"/>
        <v/>
      </c>
      <c r="E377" s="50"/>
      <c r="F377" s="45" t="str">
        <f t="shared" si="56"/>
        <v/>
      </c>
      <c r="G377" s="82"/>
      <c r="H377" s="45" t="str">
        <f t="shared" si="57"/>
        <v/>
      </c>
      <c r="I377" s="45" t="str">
        <f t="shared" si="58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5"/>
        <v/>
      </c>
      <c r="E378" s="50"/>
      <c r="F378" s="45" t="str">
        <f t="shared" si="56"/>
        <v/>
      </c>
      <c r="G378" s="82"/>
      <c r="H378" s="45" t="str">
        <f t="shared" si="57"/>
        <v/>
      </c>
      <c r="I378" s="45" t="str">
        <f t="shared" si="58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5"/>
        <v/>
      </c>
      <c r="E379" s="50"/>
      <c r="F379" s="45" t="str">
        <f t="shared" si="56"/>
        <v/>
      </c>
      <c r="G379" s="82"/>
      <c r="H379" s="45" t="str">
        <f t="shared" si="57"/>
        <v/>
      </c>
      <c r="I379" s="45" t="str">
        <f t="shared" si="58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5"/>
        <v/>
      </c>
      <c r="E380" s="50"/>
      <c r="F380" s="45" t="str">
        <f t="shared" si="56"/>
        <v/>
      </c>
      <c r="G380" s="82"/>
      <c r="H380" s="45" t="str">
        <f t="shared" si="57"/>
        <v/>
      </c>
      <c r="I380" s="45" t="str">
        <f t="shared" si="58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5"/>
        <v/>
      </c>
      <c r="E381" s="50"/>
      <c r="F381" s="45" t="str">
        <f t="shared" si="56"/>
        <v/>
      </c>
      <c r="G381" s="82"/>
      <c r="H381" s="45" t="str">
        <f t="shared" si="57"/>
        <v/>
      </c>
      <c r="I381" s="45" t="str">
        <f t="shared" si="58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5"/>
        <v/>
      </c>
      <c r="E382" s="50"/>
      <c r="F382" s="45" t="str">
        <f t="shared" si="56"/>
        <v/>
      </c>
      <c r="G382" s="82"/>
      <c r="H382" s="45" t="str">
        <f t="shared" si="57"/>
        <v/>
      </c>
      <c r="I382" s="45" t="str">
        <f t="shared" si="58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5"/>
        <v/>
      </c>
      <c r="E383" s="50"/>
      <c r="F383" s="45" t="str">
        <f t="shared" si="56"/>
        <v/>
      </c>
      <c r="G383" s="82"/>
      <c r="H383" s="45" t="str">
        <f t="shared" si="57"/>
        <v/>
      </c>
      <c r="I383" s="45" t="str">
        <f t="shared" si="58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5"/>
        <v/>
      </c>
      <c r="E384" s="50"/>
      <c r="F384" s="45" t="str">
        <f t="shared" si="56"/>
        <v/>
      </c>
      <c r="G384" s="82"/>
      <c r="H384" s="45" t="str">
        <f t="shared" si="57"/>
        <v/>
      </c>
      <c r="I384" s="45" t="str">
        <f t="shared" si="58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5"/>
        <v/>
      </c>
      <c r="E385" s="50"/>
      <c r="F385" s="45" t="str">
        <f t="shared" si="56"/>
        <v/>
      </c>
      <c r="G385" s="82"/>
      <c r="H385" s="45" t="str">
        <f t="shared" si="57"/>
        <v/>
      </c>
      <c r="I385" s="45" t="str">
        <f t="shared" si="58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5"/>
        <v/>
      </c>
      <c r="E386" s="50"/>
      <c r="F386" s="45" t="str">
        <f t="shared" si="56"/>
        <v/>
      </c>
      <c r="G386" s="82"/>
      <c r="H386" s="45" t="str">
        <f t="shared" si="57"/>
        <v/>
      </c>
      <c r="I386" s="45" t="str">
        <f t="shared" si="58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4">IFERROR(VLOOKUP(C387,$T$6:$U$24,2,FALSE),"")</f>
        <v/>
      </c>
      <c r="E387" s="50"/>
      <c r="F387" s="45" t="str">
        <f t="shared" si="56"/>
        <v/>
      </c>
      <c r="G387" s="82"/>
      <c r="H387" s="45" t="str">
        <f t="shared" si="57"/>
        <v/>
      </c>
      <c r="I387" s="45" t="str">
        <f t="shared" si="58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4"/>
        <v/>
      </c>
      <c r="E388" s="50"/>
      <c r="F388" s="45" t="str">
        <f t="shared" ref="F388:F451" si="65">IFERROR(VLOOKUP(E388,$W$5:$Y$129,2,FALSE),"")</f>
        <v/>
      </c>
      <c r="G388" s="82"/>
      <c r="H388" s="45" t="str">
        <f t="shared" ref="H388:H451" si="66">IFERROR(VLOOKUP(G388,$AC$6:$AD$344,2,FALSE),"")</f>
        <v/>
      </c>
      <c r="I388" s="45" t="str">
        <f t="shared" ref="I388:I451" si="67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MID(I388,2,2)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4"/>
        <v/>
      </c>
      <c r="E389" s="50"/>
      <c r="F389" s="45" t="str">
        <f t="shared" si="65"/>
        <v/>
      </c>
      <c r="G389" s="82"/>
      <c r="H389" s="45" t="str">
        <f t="shared" si="66"/>
        <v/>
      </c>
      <c r="I389" s="45" t="str">
        <f t="shared" si="67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4"/>
        <v/>
      </c>
      <c r="E390" s="50"/>
      <c r="F390" s="45" t="str">
        <f t="shared" si="65"/>
        <v/>
      </c>
      <c r="G390" s="82"/>
      <c r="H390" s="45" t="str">
        <f t="shared" si="66"/>
        <v/>
      </c>
      <c r="I390" s="45" t="str">
        <f t="shared" si="67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4"/>
        <v/>
      </c>
      <c r="E391" s="50"/>
      <c r="F391" s="45" t="str">
        <f t="shared" si="65"/>
        <v/>
      </c>
      <c r="G391" s="82"/>
      <c r="H391" s="45" t="str">
        <f t="shared" si="66"/>
        <v/>
      </c>
      <c r="I391" s="45" t="str">
        <f t="shared" si="67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4"/>
        <v/>
      </c>
      <c r="E392" s="50"/>
      <c r="F392" s="45" t="str">
        <f t="shared" si="65"/>
        <v/>
      </c>
      <c r="G392" s="82"/>
      <c r="H392" s="45" t="str">
        <f t="shared" si="66"/>
        <v/>
      </c>
      <c r="I392" s="45" t="str">
        <f t="shared" si="67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4"/>
        <v/>
      </c>
      <c r="E393" s="50"/>
      <c r="F393" s="45" t="str">
        <f t="shared" si="65"/>
        <v/>
      </c>
      <c r="G393" s="82"/>
      <c r="H393" s="45" t="str">
        <f t="shared" si="66"/>
        <v/>
      </c>
      <c r="I393" s="45" t="str">
        <f t="shared" si="67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4"/>
        <v/>
      </c>
      <c r="E394" s="50"/>
      <c r="F394" s="45" t="str">
        <f t="shared" si="65"/>
        <v/>
      </c>
      <c r="G394" s="82"/>
      <c r="H394" s="45" t="str">
        <f t="shared" si="66"/>
        <v/>
      </c>
      <c r="I394" s="45" t="str">
        <f t="shared" si="67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4"/>
        <v/>
      </c>
      <c r="E395" s="50"/>
      <c r="F395" s="45" t="str">
        <f t="shared" si="65"/>
        <v/>
      </c>
      <c r="G395" s="82"/>
      <c r="H395" s="45" t="str">
        <f t="shared" si="66"/>
        <v/>
      </c>
      <c r="I395" s="45" t="str">
        <f t="shared" si="67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4"/>
        <v/>
      </c>
      <c r="E396" s="50"/>
      <c r="F396" s="45" t="str">
        <f t="shared" si="65"/>
        <v/>
      </c>
      <c r="G396" s="82"/>
      <c r="H396" s="45" t="str">
        <f t="shared" si="66"/>
        <v/>
      </c>
      <c r="I396" s="45" t="str">
        <f t="shared" si="67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4"/>
        <v/>
      </c>
      <c r="E397" s="50"/>
      <c r="F397" s="45" t="str">
        <f t="shared" si="65"/>
        <v/>
      </c>
      <c r="G397" s="82"/>
      <c r="H397" s="45" t="str">
        <f t="shared" si="66"/>
        <v/>
      </c>
      <c r="I397" s="45" t="str">
        <f t="shared" si="67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4"/>
        <v/>
      </c>
      <c r="E398" s="50"/>
      <c r="F398" s="45" t="str">
        <f t="shared" si="65"/>
        <v/>
      </c>
      <c r="G398" s="82"/>
      <c r="H398" s="45" t="str">
        <f t="shared" si="66"/>
        <v/>
      </c>
      <c r="I398" s="45" t="str">
        <f t="shared" si="67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4"/>
        <v/>
      </c>
      <c r="E399" s="50"/>
      <c r="F399" s="45" t="str">
        <f t="shared" si="65"/>
        <v/>
      </c>
      <c r="G399" s="82"/>
      <c r="H399" s="45" t="str">
        <f t="shared" si="66"/>
        <v/>
      </c>
      <c r="I399" s="45" t="str">
        <f t="shared" si="67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4"/>
        <v/>
      </c>
      <c r="E400" s="50"/>
      <c r="F400" s="45" t="str">
        <f t="shared" si="65"/>
        <v/>
      </c>
      <c r="G400" s="82"/>
      <c r="H400" s="45" t="str">
        <f t="shared" si="66"/>
        <v/>
      </c>
      <c r="I400" s="45" t="str">
        <f t="shared" si="67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4"/>
        <v/>
      </c>
      <c r="E401" s="50"/>
      <c r="F401" s="45" t="str">
        <f t="shared" si="65"/>
        <v/>
      </c>
      <c r="G401" s="82"/>
      <c r="H401" s="45" t="str">
        <f t="shared" si="66"/>
        <v/>
      </c>
      <c r="I401" s="45" t="str">
        <f t="shared" si="67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4"/>
        <v/>
      </c>
      <c r="E402" s="50"/>
      <c r="F402" s="45" t="str">
        <f t="shared" si="65"/>
        <v/>
      </c>
      <c r="G402" s="82"/>
      <c r="H402" s="45" t="str">
        <f t="shared" si="66"/>
        <v/>
      </c>
      <c r="I402" s="45" t="str">
        <f t="shared" si="67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4"/>
        <v/>
      </c>
      <c r="E403" s="50"/>
      <c r="F403" s="45" t="str">
        <f t="shared" si="65"/>
        <v/>
      </c>
      <c r="G403" s="82"/>
      <c r="H403" s="45" t="str">
        <f t="shared" si="66"/>
        <v/>
      </c>
      <c r="I403" s="45" t="str">
        <f t="shared" si="67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4"/>
        <v/>
      </c>
      <c r="E404" s="50"/>
      <c r="F404" s="45" t="str">
        <f t="shared" si="65"/>
        <v/>
      </c>
      <c r="G404" s="82"/>
      <c r="H404" s="45" t="str">
        <f t="shared" si="66"/>
        <v/>
      </c>
      <c r="I404" s="45" t="str">
        <f t="shared" si="67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4"/>
        <v/>
      </c>
      <c r="E405" s="50"/>
      <c r="F405" s="45" t="str">
        <f t="shared" si="65"/>
        <v/>
      </c>
      <c r="G405" s="82"/>
      <c r="H405" s="45" t="str">
        <f t="shared" si="66"/>
        <v/>
      </c>
      <c r="I405" s="45" t="str">
        <f t="shared" si="67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4"/>
        <v/>
      </c>
      <c r="E406" s="50"/>
      <c r="F406" s="45" t="str">
        <f t="shared" si="65"/>
        <v/>
      </c>
      <c r="G406" s="82"/>
      <c r="H406" s="45" t="str">
        <f t="shared" si="66"/>
        <v/>
      </c>
      <c r="I406" s="45" t="str">
        <f t="shared" si="67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4"/>
        <v/>
      </c>
      <c r="E407" s="50"/>
      <c r="F407" s="45" t="str">
        <f t="shared" si="65"/>
        <v/>
      </c>
      <c r="G407" s="82"/>
      <c r="H407" s="45" t="str">
        <f t="shared" si="66"/>
        <v/>
      </c>
      <c r="I407" s="45" t="str">
        <f t="shared" si="67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4"/>
        <v/>
      </c>
      <c r="E408" s="50"/>
      <c r="F408" s="45" t="str">
        <f t="shared" si="65"/>
        <v/>
      </c>
      <c r="G408" s="82"/>
      <c r="H408" s="45" t="str">
        <f t="shared" si="66"/>
        <v/>
      </c>
      <c r="I408" s="45" t="str">
        <f t="shared" si="67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4"/>
        <v/>
      </c>
      <c r="E409" s="50"/>
      <c r="F409" s="45" t="str">
        <f t="shared" si="65"/>
        <v/>
      </c>
      <c r="G409" s="82"/>
      <c r="H409" s="45" t="str">
        <f t="shared" si="66"/>
        <v/>
      </c>
      <c r="I409" s="45" t="str">
        <f t="shared" si="67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4"/>
        <v/>
      </c>
      <c r="E410" s="50"/>
      <c r="F410" s="45" t="str">
        <f t="shared" si="65"/>
        <v/>
      </c>
      <c r="G410" s="82"/>
      <c r="H410" s="45" t="str">
        <f t="shared" si="66"/>
        <v/>
      </c>
      <c r="I410" s="45" t="str">
        <f t="shared" si="67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4"/>
        <v/>
      </c>
      <c r="E411" s="50"/>
      <c r="F411" s="45" t="str">
        <f t="shared" si="65"/>
        <v/>
      </c>
      <c r="G411" s="82"/>
      <c r="H411" s="45" t="str">
        <f t="shared" si="66"/>
        <v/>
      </c>
      <c r="I411" s="45" t="str">
        <f t="shared" si="67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4"/>
        <v/>
      </c>
      <c r="E412" s="50"/>
      <c r="F412" s="45" t="str">
        <f t="shared" si="65"/>
        <v/>
      </c>
      <c r="G412" s="82"/>
      <c r="H412" s="45" t="str">
        <f t="shared" si="66"/>
        <v/>
      </c>
      <c r="I412" s="45" t="str">
        <f t="shared" si="67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4"/>
        <v/>
      </c>
      <c r="E413" s="50"/>
      <c r="F413" s="45" t="str">
        <f t="shared" si="65"/>
        <v/>
      </c>
      <c r="G413" s="82"/>
      <c r="H413" s="45" t="str">
        <f t="shared" si="66"/>
        <v/>
      </c>
      <c r="I413" s="45" t="str">
        <f t="shared" si="67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4"/>
        <v/>
      </c>
      <c r="E414" s="50"/>
      <c r="F414" s="45" t="str">
        <f t="shared" si="65"/>
        <v/>
      </c>
      <c r="G414" s="82"/>
      <c r="H414" s="45" t="str">
        <f t="shared" si="66"/>
        <v/>
      </c>
      <c r="I414" s="45" t="str">
        <f t="shared" si="67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4"/>
        <v/>
      </c>
      <c r="E415" s="50"/>
      <c r="F415" s="45" t="str">
        <f t="shared" si="65"/>
        <v/>
      </c>
      <c r="G415" s="82"/>
      <c r="H415" s="45" t="str">
        <f t="shared" si="66"/>
        <v/>
      </c>
      <c r="I415" s="45" t="str">
        <f t="shared" si="67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4"/>
        <v/>
      </c>
      <c r="E416" s="50"/>
      <c r="F416" s="45" t="str">
        <f t="shared" si="65"/>
        <v/>
      </c>
      <c r="G416" s="82"/>
      <c r="H416" s="45" t="str">
        <f t="shared" si="66"/>
        <v/>
      </c>
      <c r="I416" s="45" t="str">
        <f t="shared" si="67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4"/>
        <v/>
      </c>
      <c r="E417" s="50"/>
      <c r="F417" s="45" t="str">
        <f t="shared" si="65"/>
        <v/>
      </c>
      <c r="G417" s="82"/>
      <c r="H417" s="45" t="str">
        <f t="shared" si="66"/>
        <v/>
      </c>
      <c r="I417" s="45" t="str">
        <f t="shared" si="67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4"/>
        <v/>
      </c>
      <c r="E418" s="50"/>
      <c r="F418" s="45" t="str">
        <f t="shared" si="65"/>
        <v/>
      </c>
      <c r="G418" s="82"/>
      <c r="H418" s="45" t="str">
        <f t="shared" si="66"/>
        <v/>
      </c>
      <c r="I418" s="45" t="str">
        <f t="shared" si="67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4"/>
        <v/>
      </c>
      <c r="E419" s="50"/>
      <c r="F419" s="45" t="str">
        <f t="shared" si="65"/>
        <v/>
      </c>
      <c r="G419" s="82"/>
      <c r="H419" s="45" t="str">
        <f t="shared" si="66"/>
        <v/>
      </c>
      <c r="I419" s="45" t="str">
        <f t="shared" si="67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4"/>
        <v/>
      </c>
      <c r="E420" s="50"/>
      <c r="F420" s="45" t="str">
        <f t="shared" si="65"/>
        <v/>
      </c>
      <c r="G420" s="82"/>
      <c r="H420" s="45" t="str">
        <f t="shared" si="66"/>
        <v/>
      </c>
      <c r="I420" s="45" t="str">
        <f t="shared" si="67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4"/>
        <v/>
      </c>
      <c r="E421" s="50"/>
      <c r="F421" s="45" t="str">
        <f t="shared" si="65"/>
        <v/>
      </c>
      <c r="G421" s="82"/>
      <c r="H421" s="45" t="str">
        <f t="shared" si="66"/>
        <v/>
      </c>
      <c r="I421" s="45" t="str">
        <f t="shared" si="67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4"/>
        <v/>
      </c>
      <c r="E422" s="50"/>
      <c r="F422" s="45" t="str">
        <f t="shared" si="65"/>
        <v/>
      </c>
      <c r="G422" s="82"/>
      <c r="H422" s="45" t="str">
        <f t="shared" si="66"/>
        <v/>
      </c>
      <c r="I422" s="45" t="str">
        <f t="shared" si="67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4"/>
        <v/>
      </c>
      <c r="E423" s="50"/>
      <c r="F423" s="45" t="str">
        <f t="shared" si="65"/>
        <v/>
      </c>
      <c r="G423" s="82"/>
      <c r="H423" s="45" t="str">
        <f t="shared" si="66"/>
        <v/>
      </c>
      <c r="I423" s="45" t="str">
        <f t="shared" si="67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4"/>
        <v/>
      </c>
      <c r="E424" s="50"/>
      <c r="F424" s="45" t="str">
        <f t="shared" si="65"/>
        <v/>
      </c>
      <c r="G424" s="82"/>
      <c r="H424" s="45" t="str">
        <f t="shared" si="66"/>
        <v/>
      </c>
      <c r="I424" s="45" t="str">
        <f t="shared" si="67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4"/>
        <v/>
      </c>
      <c r="E425" s="50"/>
      <c r="F425" s="45" t="str">
        <f t="shared" si="65"/>
        <v/>
      </c>
      <c r="G425" s="82"/>
      <c r="H425" s="45" t="str">
        <f t="shared" si="66"/>
        <v/>
      </c>
      <c r="I425" s="45" t="str">
        <f t="shared" si="67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4"/>
        <v/>
      </c>
      <c r="E426" s="50"/>
      <c r="F426" s="45" t="str">
        <f t="shared" si="65"/>
        <v/>
      </c>
      <c r="G426" s="82"/>
      <c r="H426" s="45" t="str">
        <f t="shared" si="66"/>
        <v/>
      </c>
      <c r="I426" s="45" t="str">
        <f t="shared" si="67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4"/>
        <v/>
      </c>
      <c r="E427" s="50"/>
      <c r="F427" s="45" t="str">
        <f t="shared" si="65"/>
        <v/>
      </c>
      <c r="G427" s="82"/>
      <c r="H427" s="45" t="str">
        <f t="shared" si="66"/>
        <v/>
      </c>
      <c r="I427" s="45" t="str">
        <f t="shared" si="67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4"/>
        <v/>
      </c>
      <c r="E428" s="50"/>
      <c r="F428" s="45" t="str">
        <f t="shared" si="65"/>
        <v/>
      </c>
      <c r="G428" s="82"/>
      <c r="H428" s="45" t="str">
        <f t="shared" si="66"/>
        <v/>
      </c>
      <c r="I428" s="45" t="str">
        <f t="shared" si="67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4"/>
        <v/>
      </c>
      <c r="E429" s="50"/>
      <c r="F429" s="45" t="str">
        <f t="shared" si="65"/>
        <v/>
      </c>
      <c r="G429" s="82"/>
      <c r="H429" s="45" t="str">
        <f t="shared" si="66"/>
        <v/>
      </c>
      <c r="I429" s="45" t="str">
        <f t="shared" si="67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4"/>
        <v/>
      </c>
      <c r="E430" s="50"/>
      <c r="F430" s="45" t="str">
        <f t="shared" si="65"/>
        <v/>
      </c>
      <c r="G430" s="82"/>
      <c r="H430" s="45" t="str">
        <f t="shared" si="66"/>
        <v/>
      </c>
      <c r="I430" s="45" t="str">
        <f t="shared" si="67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4"/>
        <v/>
      </c>
      <c r="E431" s="50"/>
      <c r="F431" s="45" t="str">
        <f t="shared" si="65"/>
        <v/>
      </c>
      <c r="G431" s="82"/>
      <c r="H431" s="45" t="str">
        <f t="shared" si="66"/>
        <v/>
      </c>
      <c r="I431" s="45" t="str">
        <f t="shared" si="67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4"/>
        <v/>
      </c>
      <c r="E432" s="50"/>
      <c r="F432" s="45" t="str">
        <f t="shared" si="65"/>
        <v/>
      </c>
      <c r="G432" s="82"/>
      <c r="H432" s="45" t="str">
        <f t="shared" si="66"/>
        <v/>
      </c>
      <c r="I432" s="45" t="str">
        <f t="shared" si="67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4"/>
        <v/>
      </c>
      <c r="E433" s="50"/>
      <c r="F433" s="45" t="str">
        <f t="shared" si="65"/>
        <v/>
      </c>
      <c r="G433" s="82"/>
      <c r="H433" s="45" t="str">
        <f t="shared" si="66"/>
        <v/>
      </c>
      <c r="I433" s="45" t="str">
        <f t="shared" si="67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4"/>
        <v/>
      </c>
      <c r="E434" s="50"/>
      <c r="F434" s="45" t="str">
        <f t="shared" si="65"/>
        <v/>
      </c>
      <c r="G434" s="82"/>
      <c r="H434" s="45" t="str">
        <f t="shared" si="66"/>
        <v/>
      </c>
      <c r="I434" s="45" t="str">
        <f t="shared" si="67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4"/>
        <v/>
      </c>
      <c r="E435" s="50"/>
      <c r="F435" s="45" t="str">
        <f t="shared" si="65"/>
        <v/>
      </c>
      <c r="G435" s="82"/>
      <c r="H435" s="45" t="str">
        <f t="shared" si="66"/>
        <v/>
      </c>
      <c r="I435" s="45" t="str">
        <f t="shared" si="67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4"/>
        <v/>
      </c>
      <c r="E436" s="50"/>
      <c r="F436" s="45" t="str">
        <f t="shared" si="65"/>
        <v/>
      </c>
      <c r="G436" s="82"/>
      <c r="H436" s="45" t="str">
        <f t="shared" si="66"/>
        <v/>
      </c>
      <c r="I436" s="45" t="str">
        <f t="shared" si="67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4"/>
        <v/>
      </c>
      <c r="E437" s="50"/>
      <c r="F437" s="45" t="str">
        <f t="shared" si="65"/>
        <v/>
      </c>
      <c r="G437" s="82"/>
      <c r="H437" s="45" t="str">
        <f t="shared" si="66"/>
        <v/>
      </c>
      <c r="I437" s="45" t="str">
        <f t="shared" si="67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4"/>
        <v/>
      </c>
      <c r="E438" s="50"/>
      <c r="F438" s="45" t="str">
        <f t="shared" si="65"/>
        <v/>
      </c>
      <c r="G438" s="82"/>
      <c r="H438" s="45" t="str">
        <f t="shared" si="66"/>
        <v/>
      </c>
      <c r="I438" s="45" t="str">
        <f t="shared" si="67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4"/>
        <v/>
      </c>
      <c r="E439" s="50"/>
      <c r="F439" s="45" t="str">
        <f t="shared" si="65"/>
        <v/>
      </c>
      <c r="G439" s="82"/>
      <c r="H439" s="45" t="str">
        <f t="shared" si="66"/>
        <v/>
      </c>
      <c r="I439" s="45" t="str">
        <f t="shared" si="67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4"/>
        <v/>
      </c>
      <c r="E440" s="50"/>
      <c r="F440" s="45" t="str">
        <f t="shared" si="65"/>
        <v/>
      </c>
      <c r="G440" s="82"/>
      <c r="H440" s="45" t="str">
        <f t="shared" si="66"/>
        <v/>
      </c>
      <c r="I440" s="45" t="str">
        <f t="shared" si="67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4"/>
        <v/>
      </c>
      <c r="E441" s="50"/>
      <c r="F441" s="45" t="str">
        <f t="shared" si="65"/>
        <v/>
      </c>
      <c r="G441" s="82"/>
      <c r="H441" s="45" t="str">
        <f t="shared" si="66"/>
        <v/>
      </c>
      <c r="I441" s="45" t="str">
        <f t="shared" si="67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4"/>
        <v/>
      </c>
      <c r="E442" s="50"/>
      <c r="F442" s="45" t="str">
        <f t="shared" si="65"/>
        <v/>
      </c>
      <c r="G442" s="82"/>
      <c r="H442" s="45" t="str">
        <f t="shared" si="66"/>
        <v/>
      </c>
      <c r="I442" s="45" t="str">
        <f t="shared" si="67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4"/>
        <v/>
      </c>
      <c r="E443" s="50"/>
      <c r="F443" s="45" t="str">
        <f t="shared" si="65"/>
        <v/>
      </c>
      <c r="G443" s="82"/>
      <c r="H443" s="45" t="str">
        <f t="shared" si="66"/>
        <v/>
      </c>
      <c r="I443" s="45" t="str">
        <f t="shared" si="67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4"/>
        <v/>
      </c>
      <c r="E444" s="50"/>
      <c r="F444" s="45" t="str">
        <f t="shared" si="65"/>
        <v/>
      </c>
      <c r="G444" s="82"/>
      <c r="H444" s="45" t="str">
        <f t="shared" si="66"/>
        <v/>
      </c>
      <c r="I444" s="45" t="str">
        <f t="shared" si="67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4"/>
        <v/>
      </c>
      <c r="E445" s="50"/>
      <c r="F445" s="45" t="str">
        <f t="shared" si="65"/>
        <v/>
      </c>
      <c r="G445" s="82"/>
      <c r="H445" s="45" t="str">
        <f t="shared" si="66"/>
        <v/>
      </c>
      <c r="I445" s="45" t="str">
        <f t="shared" si="67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4"/>
        <v/>
      </c>
      <c r="E446" s="50"/>
      <c r="F446" s="45" t="str">
        <f t="shared" si="65"/>
        <v/>
      </c>
      <c r="G446" s="82"/>
      <c r="H446" s="45" t="str">
        <f t="shared" si="66"/>
        <v/>
      </c>
      <c r="I446" s="45" t="str">
        <f t="shared" si="67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4"/>
        <v/>
      </c>
      <c r="E447" s="50"/>
      <c r="F447" s="45" t="str">
        <f t="shared" si="65"/>
        <v/>
      </c>
      <c r="G447" s="82"/>
      <c r="H447" s="45" t="str">
        <f t="shared" si="66"/>
        <v/>
      </c>
      <c r="I447" s="45" t="str">
        <f t="shared" si="67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4"/>
        <v/>
      </c>
      <c r="E448" s="50"/>
      <c r="F448" s="45" t="str">
        <f t="shared" si="65"/>
        <v/>
      </c>
      <c r="G448" s="82"/>
      <c r="H448" s="45" t="str">
        <f t="shared" si="66"/>
        <v/>
      </c>
      <c r="I448" s="45" t="str">
        <f t="shared" si="67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4"/>
        <v/>
      </c>
      <c r="E449" s="50"/>
      <c r="F449" s="45" t="str">
        <f t="shared" si="65"/>
        <v/>
      </c>
      <c r="G449" s="82"/>
      <c r="H449" s="45" t="str">
        <f t="shared" si="66"/>
        <v/>
      </c>
      <c r="I449" s="45" t="str">
        <f t="shared" si="67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4"/>
        <v/>
      </c>
      <c r="E450" s="50"/>
      <c r="F450" s="45" t="str">
        <f t="shared" si="65"/>
        <v/>
      </c>
      <c r="G450" s="82"/>
      <c r="H450" s="45" t="str">
        <f t="shared" si="66"/>
        <v/>
      </c>
      <c r="I450" s="45" t="str">
        <f t="shared" si="67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3">IFERROR(VLOOKUP(C451,$T$6:$U$24,2,FALSE),"")</f>
        <v/>
      </c>
      <c r="E451" s="50"/>
      <c r="F451" s="45" t="str">
        <f t="shared" si="65"/>
        <v/>
      </c>
      <c r="G451" s="82"/>
      <c r="H451" s="45" t="str">
        <f t="shared" si="66"/>
        <v/>
      </c>
      <c r="I451" s="45" t="str">
        <f t="shared" si="67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3"/>
        <v/>
      </c>
      <c r="E452" s="50"/>
      <c r="F452" s="45" t="str">
        <f t="shared" ref="F452:F501" si="74">IFERROR(VLOOKUP(E452,$W$5:$Y$129,2,FALSE),"")</f>
        <v/>
      </c>
      <c r="G452" s="82"/>
      <c r="H452" s="45" t="str">
        <f t="shared" ref="H452:H501" si="75">IFERROR(VLOOKUP(G452,$AC$6:$AD$344,2,FALSE),"")</f>
        <v/>
      </c>
      <c r="I452" s="45" t="str">
        <f t="shared" ref="I452:I501" si="76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MID(I452,2,2)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3"/>
        <v/>
      </c>
      <c r="E453" s="50"/>
      <c r="F453" s="45" t="str">
        <f t="shared" si="74"/>
        <v/>
      </c>
      <c r="G453" s="82"/>
      <c r="H453" s="45" t="str">
        <f t="shared" si="75"/>
        <v/>
      </c>
      <c r="I453" s="45" t="str">
        <f t="shared" si="76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3"/>
        <v/>
      </c>
      <c r="E454" s="50"/>
      <c r="F454" s="45" t="str">
        <f t="shared" si="74"/>
        <v/>
      </c>
      <c r="G454" s="82"/>
      <c r="H454" s="45" t="str">
        <f t="shared" si="75"/>
        <v/>
      </c>
      <c r="I454" s="45" t="str">
        <f t="shared" si="76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3"/>
        <v/>
      </c>
      <c r="E455" s="50"/>
      <c r="F455" s="45" t="str">
        <f t="shared" si="74"/>
        <v/>
      </c>
      <c r="G455" s="82"/>
      <c r="H455" s="45" t="str">
        <f t="shared" si="75"/>
        <v/>
      </c>
      <c r="I455" s="45" t="str">
        <f t="shared" si="76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3"/>
        <v/>
      </c>
      <c r="E456" s="50"/>
      <c r="F456" s="45" t="str">
        <f t="shared" si="74"/>
        <v/>
      </c>
      <c r="G456" s="82"/>
      <c r="H456" s="45" t="str">
        <f t="shared" si="75"/>
        <v/>
      </c>
      <c r="I456" s="45" t="str">
        <f t="shared" si="76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3"/>
        <v/>
      </c>
      <c r="E457" s="50"/>
      <c r="F457" s="45" t="str">
        <f t="shared" si="74"/>
        <v/>
      </c>
      <c r="G457" s="82"/>
      <c r="H457" s="45" t="str">
        <f t="shared" si="75"/>
        <v/>
      </c>
      <c r="I457" s="45" t="str">
        <f t="shared" si="76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3"/>
        <v/>
      </c>
      <c r="E458" s="50"/>
      <c r="F458" s="45" t="str">
        <f t="shared" si="74"/>
        <v/>
      </c>
      <c r="G458" s="82"/>
      <c r="H458" s="45" t="str">
        <f t="shared" si="75"/>
        <v/>
      </c>
      <c r="I458" s="45" t="str">
        <f t="shared" si="76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3"/>
        <v/>
      </c>
      <c r="E459" s="50"/>
      <c r="F459" s="45" t="str">
        <f t="shared" si="74"/>
        <v/>
      </c>
      <c r="G459" s="82"/>
      <c r="H459" s="45" t="str">
        <f t="shared" si="75"/>
        <v/>
      </c>
      <c r="I459" s="45" t="str">
        <f t="shared" si="76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3"/>
        <v/>
      </c>
      <c r="E460" s="50"/>
      <c r="F460" s="45" t="str">
        <f t="shared" si="74"/>
        <v/>
      </c>
      <c r="G460" s="82"/>
      <c r="H460" s="45" t="str">
        <f t="shared" si="75"/>
        <v/>
      </c>
      <c r="I460" s="45" t="str">
        <f t="shared" si="76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3"/>
        <v/>
      </c>
      <c r="E461" s="50"/>
      <c r="F461" s="45" t="str">
        <f t="shared" si="74"/>
        <v/>
      </c>
      <c r="G461" s="82"/>
      <c r="H461" s="45" t="str">
        <f t="shared" si="75"/>
        <v/>
      </c>
      <c r="I461" s="45" t="str">
        <f t="shared" si="76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3"/>
        <v/>
      </c>
      <c r="E462" s="50"/>
      <c r="F462" s="45" t="str">
        <f t="shared" si="74"/>
        <v/>
      </c>
      <c r="G462" s="82"/>
      <c r="H462" s="45" t="str">
        <f t="shared" si="75"/>
        <v/>
      </c>
      <c r="I462" s="45" t="str">
        <f t="shared" si="76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3"/>
        <v/>
      </c>
      <c r="E463" s="50"/>
      <c r="F463" s="45" t="str">
        <f t="shared" si="74"/>
        <v/>
      </c>
      <c r="G463" s="82"/>
      <c r="H463" s="45" t="str">
        <f t="shared" si="75"/>
        <v/>
      </c>
      <c r="I463" s="45" t="str">
        <f t="shared" si="76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3"/>
        <v/>
      </c>
      <c r="E464" s="50"/>
      <c r="F464" s="45" t="str">
        <f t="shared" si="74"/>
        <v/>
      </c>
      <c r="G464" s="82"/>
      <c r="H464" s="45" t="str">
        <f t="shared" si="75"/>
        <v/>
      </c>
      <c r="I464" s="45" t="str">
        <f t="shared" si="76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3"/>
        <v/>
      </c>
      <c r="E465" s="50"/>
      <c r="F465" s="45" t="str">
        <f t="shared" si="74"/>
        <v/>
      </c>
      <c r="G465" s="82"/>
      <c r="H465" s="45" t="str">
        <f t="shared" si="75"/>
        <v/>
      </c>
      <c r="I465" s="45" t="str">
        <f t="shared" si="76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3"/>
        <v/>
      </c>
      <c r="E466" s="50"/>
      <c r="F466" s="45" t="str">
        <f t="shared" si="74"/>
        <v/>
      </c>
      <c r="G466" s="82"/>
      <c r="H466" s="45" t="str">
        <f t="shared" si="75"/>
        <v/>
      </c>
      <c r="I466" s="45" t="str">
        <f t="shared" si="76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3"/>
        <v/>
      </c>
      <c r="E467" s="50"/>
      <c r="F467" s="45" t="str">
        <f t="shared" si="74"/>
        <v/>
      </c>
      <c r="G467" s="82"/>
      <c r="H467" s="45" t="str">
        <f t="shared" si="75"/>
        <v/>
      </c>
      <c r="I467" s="45" t="str">
        <f t="shared" si="76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3"/>
        <v/>
      </c>
      <c r="E468" s="50"/>
      <c r="F468" s="45" t="str">
        <f t="shared" si="74"/>
        <v/>
      </c>
      <c r="G468" s="82"/>
      <c r="H468" s="45" t="str">
        <f t="shared" si="75"/>
        <v/>
      </c>
      <c r="I468" s="45" t="str">
        <f t="shared" si="76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3"/>
        <v/>
      </c>
      <c r="E469" s="50"/>
      <c r="F469" s="45" t="str">
        <f t="shared" si="74"/>
        <v/>
      </c>
      <c r="G469" s="82"/>
      <c r="H469" s="45" t="str">
        <f t="shared" si="75"/>
        <v/>
      </c>
      <c r="I469" s="45" t="str">
        <f t="shared" si="76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3"/>
        <v/>
      </c>
      <c r="E470" s="50"/>
      <c r="F470" s="45" t="str">
        <f t="shared" si="74"/>
        <v/>
      </c>
      <c r="G470" s="82"/>
      <c r="H470" s="45" t="str">
        <f t="shared" si="75"/>
        <v/>
      </c>
      <c r="I470" s="45" t="str">
        <f t="shared" si="76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3"/>
        <v/>
      </c>
      <c r="E471" s="50"/>
      <c r="F471" s="45" t="str">
        <f t="shared" si="74"/>
        <v/>
      </c>
      <c r="G471" s="82"/>
      <c r="H471" s="45" t="str">
        <f t="shared" si="75"/>
        <v/>
      </c>
      <c r="I471" s="45" t="str">
        <f t="shared" si="76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3"/>
        <v/>
      </c>
      <c r="E472" s="50"/>
      <c r="F472" s="45" t="str">
        <f t="shared" si="74"/>
        <v/>
      </c>
      <c r="G472" s="82"/>
      <c r="H472" s="45" t="str">
        <f t="shared" si="75"/>
        <v/>
      </c>
      <c r="I472" s="45" t="str">
        <f t="shared" si="76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3"/>
        <v/>
      </c>
      <c r="E473" s="50"/>
      <c r="F473" s="45" t="str">
        <f t="shared" si="74"/>
        <v/>
      </c>
      <c r="G473" s="82"/>
      <c r="H473" s="45" t="str">
        <f t="shared" si="75"/>
        <v/>
      </c>
      <c r="I473" s="45" t="str">
        <f t="shared" si="76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3"/>
        <v/>
      </c>
      <c r="E474" s="50"/>
      <c r="F474" s="45" t="str">
        <f t="shared" si="74"/>
        <v/>
      </c>
      <c r="G474" s="82"/>
      <c r="H474" s="45" t="str">
        <f t="shared" si="75"/>
        <v/>
      </c>
      <c r="I474" s="45" t="str">
        <f t="shared" si="76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3"/>
        <v/>
      </c>
      <c r="E475" s="50"/>
      <c r="F475" s="45" t="str">
        <f t="shared" si="74"/>
        <v/>
      </c>
      <c r="G475" s="82"/>
      <c r="H475" s="45" t="str">
        <f t="shared" si="75"/>
        <v/>
      </c>
      <c r="I475" s="45" t="str">
        <f t="shared" si="76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3"/>
        <v/>
      </c>
      <c r="E476" s="50"/>
      <c r="F476" s="45" t="str">
        <f t="shared" si="74"/>
        <v/>
      </c>
      <c r="G476" s="82"/>
      <c r="H476" s="45" t="str">
        <f t="shared" si="75"/>
        <v/>
      </c>
      <c r="I476" s="45" t="str">
        <f t="shared" si="76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3"/>
        <v/>
      </c>
      <c r="E477" s="50"/>
      <c r="F477" s="45" t="str">
        <f t="shared" si="74"/>
        <v/>
      </c>
      <c r="G477" s="82"/>
      <c r="H477" s="45" t="str">
        <f t="shared" si="75"/>
        <v/>
      </c>
      <c r="I477" s="45" t="str">
        <f t="shared" si="76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3"/>
        <v/>
      </c>
      <c r="E478" s="50"/>
      <c r="F478" s="45" t="str">
        <f t="shared" si="74"/>
        <v/>
      </c>
      <c r="G478" s="82"/>
      <c r="H478" s="45" t="str">
        <f t="shared" si="75"/>
        <v/>
      </c>
      <c r="I478" s="45" t="str">
        <f t="shared" si="76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3"/>
        <v/>
      </c>
      <c r="E479" s="50"/>
      <c r="F479" s="45" t="str">
        <f t="shared" si="74"/>
        <v/>
      </c>
      <c r="G479" s="82"/>
      <c r="H479" s="45" t="str">
        <f t="shared" si="75"/>
        <v/>
      </c>
      <c r="I479" s="45" t="str">
        <f t="shared" si="76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3"/>
        <v/>
      </c>
      <c r="E480" s="50"/>
      <c r="F480" s="45" t="str">
        <f t="shared" si="74"/>
        <v/>
      </c>
      <c r="G480" s="82"/>
      <c r="H480" s="45" t="str">
        <f t="shared" si="75"/>
        <v/>
      </c>
      <c r="I480" s="45" t="str">
        <f t="shared" si="76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3"/>
        <v/>
      </c>
      <c r="E481" s="50"/>
      <c r="F481" s="45" t="str">
        <f t="shared" si="74"/>
        <v/>
      </c>
      <c r="G481" s="82"/>
      <c r="H481" s="45" t="str">
        <f t="shared" si="75"/>
        <v/>
      </c>
      <c r="I481" s="45" t="str">
        <f t="shared" si="76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3"/>
        <v/>
      </c>
      <c r="E482" s="50"/>
      <c r="F482" s="45" t="str">
        <f t="shared" si="74"/>
        <v/>
      </c>
      <c r="G482" s="82"/>
      <c r="H482" s="45" t="str">
        <f t="shared" si="75"/>
        <v/>
      </c>
      <c r="I482" s="45" t="str">
        <f t="shared" si="76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3"/>
        <v/>
      </c>
      <c r="E483" s="50"/>
      <c r="F483" s="45" t="str">
        <f t="shared" si="74"/>
        <v/>
      </c>
      <c r="G483" s="82"/>
      <c r="H483" s="45" t="str">
        <f t="shared" si="75"/>
        <v/>
      </c>
      <c r="I483" s="45" t="str">
        <f t="shared" si="76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3"/>
        <v/>
      </c>
      <c r="E484" s="50"/>
      <c r="F484" s="45" t="str">
        <f t="shared" si="74"/>
        <v/>
      </c>
      <c r="G484" s="82"/>
      <c r="H484" s="45" t="str">
        <f t="shared" si="75"/>
        <v/>
      </c>
      <c r="I484" s="45" t="str">
        <f t="shared" si="76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3"/>
        <v/>
      </c>
      <c r="E485" s="50"/>
      <c r="F485" s="45" t="str">
        <f t="shared" si="74"/>
        <v/>
      </c>
      <c r="G485" s="82"/>
      <c r="H485" s="45" t="str">
        <f t="shared" si="75"/>
        <v/>
      </c>
      <c r="I485" s="45" t="str">
        <f t="shared" si="76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3"/>
        <v/>
      </c>
      <c r="E486" s="50"/>
      <c r="F486" s="45" t="str">
        <f t="shared" si="74"/>
        <v/>
      </c>
      <c r="G486" s="82"/>
      <c r="H486" s="45" t="str">
        <f t="shared" si="75"/>
        <v/>
      </c>
      <c r="I486" s="45" t="str">
        <f t="shared" si="76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3"/>
        <v/>
      </c>
      <c r="E487" s="50"/>
      <c r="F487" s="45" t="str">
        <f t="shared" si="74"/>
        <v/>
      </c>
      <c r="G487" s="82"/>
      <c r="H487" s="45" t="str">
        <f t="shared" si="75"/>
        <v/>
      </c>
      <c r="I487" s="45" t="str">
        <f t="shared" si="76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3"/>
        <v/>
      </c>
      <c r="E488" s="50"/>
      <c r="F488" s="45" t="str">
        <f t="shared" si="74"/>
        <v/>
      </c>
      <c r="G488" s="82"/>
      <c r="H488" s="45" t="str">
        <f t="shared" si="75"/>
        <v/>
      </c>
      <c r="I488" s="45" t="str">
        <f t="shared" si="76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3"/>
        <v/>
      </c>
      <c r="E489" s="50"/>
      <c r="F489" s="45" t="str">
        <f t="shared" si="74"/>
        <v/>
      </c>
      <c r="G489" s="82"/>
      <c r="H489" s="45" t="str">
        <f t="shared" si="75"/>
        <v/>
      </c>
      <c r="I489" s="45" t="str">
        <f t="shared" si="76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3"/>
        <v/>
      </c>
      <c r="E490" s="50"/>
      <c r="F490" s="45" t="str">
        <f t="shared" si="74"/>
        <v/>
      </c>
      <c r="G490" s="82"/>
      <c r="H490" s="45" t="str">
        <f t="shared" si="75"/>
        <v/>
      </c>
      <c r="I490" s="45" t="str">
        <f t="shared" si="76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3"/>
        <v/>
      </c>
      <c r="E491" s="50"/>
      <c r="F491" s="45" t="str">
        <f t="shared" si="74"/>
        <v/>
      </c>
      <c r="G491" s="82"/>
      <c r="H491" s="45" t="str">
        <f t="shared" si="75"/>
        <v/>
      </c>
      <c r="I491" s="45" t="str">
        <f t="shared" si="76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3"/>
        <v/>
      </c>
      <c r="E492" s="50"/>
      <c r="F492" s="45" t="str">
        <f t="shared" si="74"/>
        <v/>
      </c>
      <c r="G492" s="82"/>
      <c r="H492" s="45" t="str">
        <f t="shared" si="75"/>
        <v/>
      </c>
      <c r="I492" s="45" t="str">
        <f t="shared" si="76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3"/>
        <v/>
      </c>
      <c r="E493" s="50"/>
      <c r="F493" s="45" t="str">
        <f t="shared" si="74"/>
        <v/>
      </c>
      <c r="G493" s="82"/>
      <c r="H493" s="45" t="str">
        <f t="shared" si="75"/>
        <v/>
      </c>
      <c r="I493" s="45" t="str">
        <f t="shared" si="76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3"/>
        <v/>
      </c>
      <c r="E494" s="50"/>
      <c r="F494" s="45" t="str">
        <f t="shared" si="74"/>
        <v/>
      </c>
      <c r="G494" s="82"/>
      <c r="H494" s="45" t="str">
        <f t="shared" si="75"/>
        <v/>
      </c>
      <c r="I494" s="45" t="str">
        <f t="shared" si="76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3"/>
        <v/>
      </c>
      <c r="E495" s="50"/>
      <c r="F495" s="45" t="str">
        <f t="shared" si="74"/>
        <v/>
      </c>
      <c r="G495" s="82"/>
      <c r="H495" s="45" t="str">
        <f t="shared" si="75"/>
        <v/>
      </c>
      <c r="I495" s="45" t="str">
        <f t="shared" si="76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3"/>
        <v/>
      </c>
      <c r="E496" s="50"/>
      <c r="F496" s="45" t="str">
        <f t="shared" si="74"/>
        <v/>
      </c>
      <c r="G496" s="82"/>
      <c r="H496" s="45" t="str">
        <f t="shared" si="75"/>
        <v/>
      </c>
      <c r="I496" s="45" t="str">
        <f t="shared" si="76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3"/>
        <v/>
      </c>
      <c r="E497" s="50"/>
      <c r="F497" s="45" t="str">
        <f t="shared" si="74"/>
        <v/>
      </c>
      <c r="G497" s="82"/>
      <c r="H497" s="45" t="str">
        <f t="shared" si="75"/>
        <v/>
      </c>
      <c r="I497" s="45" t="str">
        <f t="shared" si="76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3"/>
        <v/>
      </c>
      <c r="E498" s="50"/>
      <c r="F498" s="45" t="str">
        <f t="shared" si="74"/>
        <v/>
      </c>
      <c r="G498" s="82"/>
      <c r="H498" s="45" t="str">
        <f t="shared" si="75"/>
        <v/>
      </c>
      <c r="I498" s="45" t="str">
        <f t="shared" si="76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3"/>
        <v/>
      </c>
      <c r="E499" s="50"/>
      <c r="F499" s="45" t="str">
        <f t="shared" si="74"/>
        <v/>
      </c>
      <c r="G499" s="82"/>
      <c r="H499" s="45" t="str">
        <f t="shared" si="75"/>
        <v/>
      </c>
      <c r="I499" s="45" t="str">
        <f t="shared" si="76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3"/>
        <v/>
      </c>
      <c r="E500" s="50"/>
      <c r="F500" s="45" t="str">
        <f t="shared" si="74"/>
        <v/>
      </c>
      <c r="G500" s="82"/>
      <c r="H500" s="45" t="str">
        <f t="shared" si="75"/>
        <v/>
      </c>
      <c r="I500" s="45" t="str">
        <f t="shared" si="76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3"/>
        <v/>
      </c>
      <c r="E501" s="50"/>
      <c r="F501" s="45" t="str">
        <f t="shared" si="74"/>
        <v/>
      </c>
      <c r="G501" s="82"/>
      <c r="H501" s="45" t="str">
        <f t="shared" si="75"/>
        <v/>
      </c>
      <c r="I501" s="45" t="str">
        <f t="shared" si="76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J49" sqref="J3:J49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0">
        <v>12</v>
      </c>
      <c r="B3" s="45" t="str">
        <f>IFERROR(VLOOKUP(A3,$V$6:$W$23,2,FALSE),"")</f>
        <v>Sredstva učešća za pomoći</v>
      </c>
      <c r="C3" s="332">
        <v>3299</v>
      </c>
      <c r="D3" s="45" t="str">
        <f>IFERROR(VLOOKUP(C3,$Y$5:$AA$129,2,FALSE),"")</f>
        <v>Ostali nespomenuti rashodi poslovanja</v>
      </c>
      <c r="E3" s="328" t="s">
        <v>741</v>
      </c>
      <c r="F3" s="45" t="str">
        <f>IFERROR(VLOOKUP(E3,$AE$6:$AF$1090,2,FALSE),"")</f>
        <v>Poziv Modernizacija, unaprjeđenje i proširenje infrastrukture studentskog smještaja za studente u nepovoljnom položaju</v>
      </c>
      <c r="G3" s="45" t="str">
        <f>IFERROR(VLOOKUP(E3,$AE$6:$AH$1090,4,FALSE),"")</f>
        <v>0942</v>
      </c>
      <c r="H3" s="224">
        <v>0</v>
      </c>
      <c r="I3" s="224">
        <v>0</v>
      </c>
      <c r="J3" s="224">
        <v>0</v>
      </c>
      <c r="K3" s="93"/>
      <c r="L3" s="92"/>
      <c r="M3" s="92"/>
      <c r="N3" s="93"/>
      <c r="O3" s="218"/>
      <c r="P3" s="49"/>
      <c r="Q3" s="246" t="str">
        <f>IF(C3="","",'OPĆI DIO'!$C$1)</f>
        <v>42024 SVEUČILIŠTE JURJA DOBRILE U PULI</v>
      </c>
      <c r="R3" s="40" t="str">
        <f>LEFT(C3,3)</f>
        <v>329</v>
      </c>
      <c r="S3" s="40" t="str">
        <f>LEFT(C3,2)</f>
        <v>32</v>
      </c>
      <c r="T3" s="40" t="str">
        <f>MID(G3,2,2)</f>
        <v>94</v>
      </c>
      <c r="U3" s="40" t="str">
        <f>LEFT(C3,1)</f>
        <v>3</v>
      </c>
    </row>
    <row r="4" spans="1:34">
      <c r="A4" s="330">
        <v>12</v>
      </c>
      <c r="B4" s="45" t="str">
        <f t="shared" ref="B4:B67" si="0">IFERROR(VLOOKUP(A4,$V$6:$W$23,2,FALSE),"")</f>
        <v>Sredstva učešća za pomoći</v>
      </c>
      <c r="C4" s="332">
        <v>3111</v>
      </c>
      <c r="D4" s="45" t="str">
        <f t="shared" ref="D4:D67" si="1">IFERROR(VLOOKUP(C4,$Y$5:$AA$129,2,FALSE),"")</f>
        <v>Plaće za redovan rad</v>
      </c>
      <c r="E4" s="328" t="s">
        <v>741</v>
      </c>
      <c r="F4" s="45" t="str">
        <f t="shared" ref="F4:F67" si="2">IFERROR(VLOOKUP(E4,$AE$6:$AF$1090,2,FALSE),"")</f>
        <v>Poziv Modernizacija, unaprjeđenje i proširenje infrastrukture studentskog smještaja za studente u nepovoljnom položaju</v>
      </c>
      <c r="G4" s="45" t="str">
        <f t="shared" ref="G4:G67" si="3">IFERROR(VLOOKUP(E4,$AE$6:$AH$1090,4,FALSE),"")</f>
        <v>0942</v>
      </c>
      <c r="H4" s="224">
        <v>0</v>
      </c>
      <c r="I4" s="224">
        <v>0</v>
      </c>
      <c r="J4" s="224">
        <v>0</v>
      </c>
      <c r="K4" s="93"/>
      <c r="L4" s="92"/>
      <c r="M4" s="92"/>
      <c r="N4" s="93"/>
      <c r="O4" s="218"/>
      <c r="P4" s="49"/>
      <c r="Q4" s="246" t="str">
        <f>IF(C4="","",'OPĆI DIO'!$C$1)</f>
        <v>42024 SVEUČILIŠTE JURJA DOBRILE U PULI</v>
      </c>
      <c r="R4" s="40" t="str">
        <f t="shared" ref="R4:R67" si="4">LEFT(C4,3)</f>
        <v>311</v>
      </c>
      <c r="S4" s="40" t="str">
        <f t="shared" ref="S4:S67" si="5">LEFT(C4,2)</f>
        <v>31</v>
      </c>
      <c r="T4" s="40" t="str">
        <f t="shared" ref="T4:T67" si="6">MID(G4,2,2)</f>
        <v>94</v>
      </c>
      <c r="U4" s="40" t="str">
        <f t="shared" ref="U4:U67" si="7">LEFT(C4,1)</f>
        <v>3</v>
      </c>
      <c r="Y4" s="46"/>
      <c r="Z4" s="46"/>
    </row>
    <row r="5" spans="1:34">
      <c r="A5" s="330">
        <v>12</v>
      </c>
      <c r="B5" s="45" t="str">
        <f t="shared" si="0"/>
        <v>Sredstva učešća za pomoći</v>
      </c>
      <c r="C5" s="332">
        <v>3132</v>
      </c>
      <c r="D5" s="45" t="str">
        <f t="shared" si="1"/>
        <v>Doprinosi za obvezno zdravstveno osiguranje</v>
      </c>
      <c r="E5" s="328" t="s">
        <v>741</v>
      </c>
      <c r="F5" s="45" t="str">
        <f t="shared" si="2"/>
        <v>Poziv Modernizacija, unaprjeđenje i proširenje infrastrukture studentskog smještaja za studente u nepovoljnom položaju</v>
      </c>
      <c r="G5" s="45" t="str">
        <f t="shared" si="3"/>
        <v>0942</v>
      </c>
      <c r="H5" s="224">
        <v>0</v>
      </c>
      <c r="I5" s="224">
        <v>0</v>
      </c>
      <c r="J5" s="224">
        <v>0</v>
      </c>
      <c r="K5" s="93"/>
      <c r="L5" s="92"/>
      <c r="M5" s="92"/>
      <c r="N5" s="93"/>
      <c r="O5" s="218"/>
      <c r="P5" s="49"/>
      <c r="Q5" s="246" t="str">
        <f>IF(C5="","",'OPĆI DIO'!$C$1)</f>
        <v>42024 SVEUČILIŠTE JURJA DOBRILE U PULI</v>
      </c>
      <c r="R5" s="40" t="str">
        <f t="shared" si="4"/>
        <v>313</v>
      </c>
      <c r="S5" s="40" t="str">
        <f t="shared" si="5"/>
        <v>31</v>
      </c>
      <c r="T5" s="40" t="str">
        <f t="shared" si="6"/>
        <v>94</v>
      </c>
      <c r="U5" s="40" t="str">
        <f t="shared" si="7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8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0">
        <v>12</v>
      </c>
      <c r="B6" s="45" t="str">
        <f t="shared" si="0"/>
        <v>Sredstva učešća za pomoći</v>
      </c>
      <c r="C6" s="332">
        <v>3299</v>
      </c>
      <c r="D6" s="45" t="str">
        <f t="shared" si="1"/>
        <v>Ostali nespomenuti rashodi poslovanja</v>
      </c>
      <c r="E6" s="328" t="s">
        <v>741</v>
      </c>
      <c r="F6" s="45" t="str">
        <f t="shared" si="2"/>
        <v>Poziv Modernizacija, unaprjeđenje i proširenje infrastrukture studentskog smještaja za studente u nepovoljnom položaju</v>
      </c>
      <c r="G6" s="45" t="str">
        <f t="shared" si="3"/>
        <v>0942</v>
      </c>
      <c r="H6" s="224">
        <v>0</v>
      </c>
      <c r="I6" s="224">
        <v>0</v>
      </c>
      <c r="J6" s="224">
        <v>0</v>
      </c>
      <c r="K6" s="93"/>
      <c r="L6" s="92"/>
      <c r="M6" s="92"/>
      <c r="N6" s="93"/>
      <c r="O6" s="218"/>
      <c r="P6" s="49"/>
      <c r="Q6" s="246" t="str">
        <f>IF(C6="","",'OPĆI DIO'!$C$1)</f>
        <v>42024 SVEUČILIŠTE JURJA DOBRILE U PULI</v>
      </c>
      <c r="R6" s="40" t="str">
        <f t="shared" si="4"/>
        <v>329</v>
      </c>
      <c r="S6" s="40" t="str">
        <f t="shared" si="5"/>
        <v>32</v>
      </c>
      <c r="T6" s="40" t="str">
        <f t="shared" si="6"/>
        <v>94</v>
      </c>
      <c r="U6" s="40" t="str">
        <f t="shared" si="7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8"/>
        <v>31</v>
      </c>
      <c r="AC6" s="40" t="str">
        <f t="shared" ref="AC6:AC69" si="9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0">
        <v>51</v>
      </c>
      <c r="B7" s="45" t="str">
        <f t="shared" si="0"/>
        <v>Pomoći EU</v>
      </c>
      <c r="C7" s="332">
        <v>3299</v>
      </c>
      <c r="D7" s="45" t="str">
        <f t="shared" si="1"/>
        <v>Ostali nespomenuti rashodi poslovanja</v>
      </c>
      <c r="E7" s="328" t="s">
        <v>4284</v>
      </c>
      <c r="F7" s="45" t="str">
        <f t="shared" si="2"/>
        <v>PROJEKT SUSTAINABILITY</v>
      </c>
      <c r="G7" s="45" t="str">
        <f t="shared" si="3"/>
        <v>0942</v>
      </c>
      <c r="H7" s="224">
        <v>3256</v>
      </c>
      <c r="I7" s="224">
        <v>3256</v>
      </c>
      <c r="J7" s="224">
        <v>3256</v>
      </c>
      <c r="K7" s="93"/>
      <c r="L7" s="92"/>
      <c r="M7" s="92"/>
      <c r="N7" s="93"/>
      <c r="O7" s="218"/>
      <c r="P7" s="49"/>
      <c r="Q7" s="246" t="str">
        <f>IF(C7="","",'OPĆI DIO'!$C$1)</f>
        <v>42024 SVEUČILIŠTE JURJA DOBRILE U PULI</v>
      </c>
      <c r="R7" s="40" t="str">
        <f t="shared" si="4"/>
        <v>329</v>
      </c>
      <c r="S7" s="40" t="str">
        <f t="shared" si="5"/>
        <v>32</v>
      </c>
      <c r="T7" s="40" t="str">
        <f t="shared" si="6"/>
        <v>94</v>
      </c>
      <c r="U7" s="40" t="str">
        <f t="shared" si="7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8"/>
        <v>31</v>
      </c>
      <c r="AC7" s="40" t="str">
        <f t="shared" si="9"/>
        <v>311</v>
      </c>
      <c r="AE7" s="90"/>
    </row>
    <row r="8" spans="1:34">
      <c r="A8" s="330">
        <v>52</v>
      </c>
      <c r="B8" s="45" t="str">
        <f t="shared" si="0"/>
        <v>Ostale pomoći</v>
      </c>
      <c r="C8" s="332">
        <v>3111</v>
      </c>
      <c r="D8" s="45" t="str">
        <f t="shared" si="1"/>
        <v>Plaće za redovan rad</v>
      </c>
      <c r="E8" s="328" t="s">
        <v>2063</v>
      </c>
      <c r="F8" s="45" t="str">
        <f t="shared" si="2"/>
        <v>KLIK Pula-centar za kompetentno cjeloživotno razvijanje inovativnih znanja i vještina u sektoru ugostiteljstva i turizma</v>
      </c>
      <c r="G8" s="45" t="str">
        <f t="shared" si="3"/>
        <v>0942</v>
      </c>
      <c r="H8" s="224">
        <v>11633</v>
      </c>
      <c r="I8" s="224">
        <v>0</v>
      </c>
      <c r="J8" s="224">
        <v>0</v>
      </c>
      <c r="K8" s="93"/>
      <c r="L8" s="92"/>
      <c r="M8" s="92"/>
      <c r="N8" s="93"/>
      <c r="O8" s="218"/>
      <c r="P8" s="49"/>
      <c r="Q8" s="246" t="str">
        <f>IF(C8="","",'OPĆI DIO'!$C$1)</f>
        <v>42024 SVEUČILIŠTE JURJA DOBRILE U PULI</v>
      </c>
      <c r="R8" s="40" t="str">
        <f t="shared" si="4"/>
        <v>311</v>
      </c>
      <c r="S8" s="40" t="str">
        <f t="shared" si="5"/>
        <v>31</v>
      </c>
      <c r="T8" s="40" t="str">
        <f t="shared" si="6"/>
        <v>94</v>
      </c>
      <c r="U8" s="40" t="str">
        <f t="shared" si="7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8"/>
        <v>31</v>
      </c>
      <c r="AC8" s="40" t="str">
        <f t="shared" si="9"/>
        <v>311</v>
      </c>
      <c r="AE8" s="90" t="s">
        <v>4114</v>
      </c>
      <c r="AF8" s="40" t="s">
        <v>4115</v>
      </c>
      <c r="AG8" s="40" t="str">
        <f t="shared" ref="AG8:AG71" si="10">LEFT(AE8,7)</f>
        <v>A676072</v>
      </c>
      <c r="AH8" s="40" t="s">
        <v>3925</v>
      </c>
    </row>
    <row r="9" spans="1:34">
      <c r="A9" s="330">
        <v>52</v>
      </c>
      <c r="B9" s="45" t="str">
        <f t="shared" si="0"/>
        <v>Ostale pomoći</v>
      </c>
      <c r="C9" s="332">
        <v>3132</v>
      </c>
      <c r="D9" s="45" t="str">
        <f t="shared" si="1"/>
        <v>Doprinosi za obvezno zdravstveno osiguranje</v>
      </c>
      <c r="E9" s="328" t="s">
        <v>2063</v>
      </c>
      <c r="F9" s="45" t="str">
        <f t="shared" si="2"/>
        <v>KLIK Pula-centar za kompetentno cjeloživotno razvijanje inovativnih znanja i vještina u sektoru ugostiteljstva i turizma</v>
      </c>
      <c r="G9" s="45" t="str">
        <f t="shared" si="3"/>
        <v>0942</v>
      </c>
      <c r="H9" s="224">
        <v>1920</v>
      </c>
      <c r="I9" s="224">
        <v>0</v>
      </c>
      <c r="J9" s="224">
        <v>0</v>
      </c>
      <c r="K9" s="93"/>
      <c r="L9" s="92"/>
      <c r="M9" s="92"/>
      <c r="N9" s="93"/>
      <c r="O9" s="218"/>
      <c r="P9" s="49"/>
      <c r="Q9" s="246" t="str">
        <f>IF(C9="","",'OPĆI DIO'!$C$1)</f>
        <v>42024 SVEUČILIŠTE JURJA DOBRILE U PULI</v>
      </c>
      <c r="R9" s="40" t="str">
        <f t="shared" si="4"/>
        <v>313</v>
      </c>
      <c r="S9" s="40" t="str">
        <f t="shared" si="5"/>
        <v>31</v>
      </c>
      <c r="T9" s="40" t="str">
        <f t="shared" si="6"/>
        <v>94</v>
      </c>
      <c r="U9" s="40" t="str">
        <f t="shared" si="7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8"/>
        <v>31</v>
      </c>
      <c r="AC9" s="40" t="str">
        <f t="shared" si="9"/>
        <v>312</v>
      </c>
      <c r="AE9" s="90" t="s">
        <v>4116</v>
      </c>
      <c r="AF9" s="40" t="s">
        <v>4117</v>
      </c>
      <c r="AG9" s="40" t="str">
        <f t="shared" si="10"/>
        <v>A676072</v>
      </c>
      <c r="AH9" s="40" t="s">
        <v>3925</v>
      </c>
    </row>
    <row r="10" spans="1:34">
      <c r="A10" s="330">
        <v>52</v>
      </c>
      <c r="B10" s="45" t="str">
        <f t="shared" si="0"/>
        <v>Ostale pomoći</v>
      </c>
      <c r="C10" s="332">
        <v>3211</v>
      </c>
      <c r="D10" s="45" t="str">
        <f t="shared" si="1"/>
        <v>Službena putovanja</v>
      </c>
      <c r="E10" s="328" t="s">
        <v>2063</v>
      </c>
      <c r="F10" s="45" t="str">
        <f t="shared" si="2"/>
        <v>KLIK Pula-centar za kompetentno cjeloživotno razvijanje inovativnih znanja i vještina u sektoru ugostiteljstva i turizma</v>
      </c>
      <c r="G10" s="45" t="str">
        <f t="shared" si="3"/>
        <v>0942</v>
      </c>
      <c r="H10" s="224">
        <v>22427</v>
      </c>
      <c r="I10" s="224">
        <v>0</v>
      </c>
      <c r="J10" s="224">
        <v>0</v>
      </c>
      <c r="K10" s="93"/>
      <c r="L10" s="92"/>
      <c r="M10" s="92"/>
      <c r="N10" s="93"/>
      <c r="O10" s="218"/>
      <c r="P10" s="49"/>
      <c r="Q10" s="246" t="str">
        <f>IF(C10="","",'OPĆI DIO'!$C$1)</f>
        <v>42024 SVEUČILIŠTE JURJA DOBRILE U PULI</v>
      </c>
      <c r="R10" s="40" t="str">
        <f t="shared" si="4"/>
        <v>321</v>
      </c>
      <c r="S10" s="40" t="str">
        <f t="shared" si="5"/>
        <v>32</v>
      </c>
      <c r="T10" s="40" t="str">
        <f t="shared" si="6"/>
        <v>94</v>
      </c>
      <c r="U10" s="40" t="str">
        <f t="shared" si="7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8"/>
        <v>31</v>
      </c>
      <c r="AC10" s="88" t="str">
        <f t="shared" si="9"/>
        <v>313</v>
      </c>
      <c r="AE10" s="90" t="s">
        <v>4118</v>
      </c>
      <c r="AF10" s="40" t="s">
        <v>4119</v>
      </c>
      <c r="AG10" s="40" t="str">
        <f t="shared" si="10"/>
        <v>A676072</v>
      </c>
      <c r="AH10" s="40" t="s">
        <v>3925</v>
      </c>
    </row>
    <row r="11" spans="1:34">
      <c r="A11" s="330">
        <v>52</v>
      </c>
      <c r="B11" s="45" t="str">
        <f t="shared" si="0"/>
        <v>Ostale pomoći</v>
      </c>
      <c r="C11" s="332">
        <v>3111</v>
      </c>
      <c r="D11" s="45" t="str">
        <f t="shared" si="1"/>
        <v>Plaće za redovan rad</v>
      </c>
      <c r="E11" s="328" t="s">
        <v>4294</v>
      </c>
      <c r="F11" s="45" t="str">
        <f t="shared" si="2"/>
        <v>ERASMUS+ "DESIGNCARE"</v>
      </c>
      <c r="G11" s="45" t="str">
        <f t="shared" si="3"/>
        <v>0942</v>
      </c>
      <c r="H11" s="224">
        <v>530</v>
      </c>
      <c r="I11" s="224">
        <v>0</v>
      </c>
      <c r="J11" s="224">
        <v>0</v>
      </c>
      <c r="K11" s="93"/>
      <c r="L11" s="92"/>
      <c r="M11" s="92"/>
      <c r="N11" s="93"/>
      <c r="O11" s="218"/>
      <c r="P11" s="49"/>
      <c r="Q11" s="246" t="str">
        <f>IF(C11="","",'OPĆI DIO'!$C$1)</f>
        <v>42024 SVEUČILIŠTE JURJA DOBRILE U PULI</v>
      </c>
      <c r="R11" s="40" t="str">
        <f t="shared" si="4"/>
        <v>311</v>
      </c>
      <c r="S11" s="40" t="str">
        <f t="shared" si="5"/>
        <v>31</v>
      </c>
      <c r="T11" s="40" t="str">
        <f t="shared" si="6"/>
        <v>94</v>
      </c>
      <c r="U11" s="40" t="str">
        <f t="shared" si="7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8"/>
        <v>32</v>
      </c>
      <c r="AC11" s="40" t="str">
        <f t="shared" si="9"/>
        <v>321</v>
      </c>
      <c r="AE11" s="90" t="s">
        <v>4120</v>
      </c>
      <c r="AF11" s="40" t="s">
        <v>4121</v>
      </c>
      <c r="AG11" s="40" t="str">
        <f t="shared" si="10"/>
        <v>A676072</v>
      </c>
      <c r="AH11" s="40" t="s">
        <v>3925</v>
      </c>
    </row>
    <row r="12" spans="1:34">
      <c r="A12" s="330">
        <v>52</v>
      </c>
      <c r="B12" s="45" t="str">
        <f t="shared" si="0"/>
        <v>Ostale pomoći</v>
      </c>
      <c r="C12" s="332">
        <v>3132</v>
      </c>
      <c r="D12" s="45" t="str">
        <f t="shared" si="1"/>
        <v>Doprinosi za obvezno zdravstveno osiguranje</v>
      </c>
      <c r="E12" s="328" t="s">
        <v>4294</v>
      </c>
      <c r="F12" s="45" t="str">
        <f t="shared" si="2"/>
        <v>ERASMUS+ "DESIGNCARE"</v>
      </c>
      <c r="G12" s="45" t="str">
        <f t="shared" si="3"/>
        <v>0942</v>
      </c>
      <c r="H12" s="224">
        <v>88</v>
      </c>
      <c r="I12" s="224">
        <v>0</v>
      </c>
      <c r="J12" s="224">
        <v>0</v>
      </c>
      <c r="K12" s="93"/>
      <c r="L12" s="92"/>
      <c r="M12" s="92"/>
      <c r="N12" s="93"/>
      <c r="O12" s="218"/>
      <c r="P12" s="49"/>
      <c r="Q12" s="246" t="str">
        <f>IF(C12="","",'OPĆI DIO'!$C$1)</f>
        <v>42024 SVEUČILIŠTE JURJA DOBRILE U PULI</v>
      </c>
      <c r="R12" s="40" t="str">
        <f t="shared" si="4"/>
        <v>313</v>
      </c>
      <c r="S12" s="40" t="str">
        <f t="shared" si="5"/>
        <v>31</v>
      </c>
      <c r="T12" s="40" t="str">
        <f t="shared" si="6"/>
        <v>94</v>
      </c>
      <c r="U12" s="40" t="str">
        <f t="shared" si="7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8"/>
        <v>32</v>
      </c>
      <c r="AC12" s="40" t="str">
        <f t="shared" si="9"/>
        <v>321</v>
      </c>
      <c r="AE12" s="90" t="s">
        <v>4122</v>
      </c>
      <c r="AF12" s="40" t="s">
        <v>4123</v>
      </c>
      <c r="AG12" s="40" t="str">
        <f t="shared" si="10"/>
        <v>A676072</v>
      </c>
      <c r="AH12" s="40" t="s">
        <v>3925</v>
      </c>
    </row>
    <row r="13" spans="1:34">
      <c r="A13" s="330">
        <v>52</v>
      </c>
      <c r="B13" s="45" t="str">
        <f t="shared" si="0"/>
        <v>Ostale pomoći</v>
      </c>
      <c r="C13" s="332">
        <v>3211</v>
      </c>
      <c r="D13" s="45" t="str">
        <f t="shared" si="1"/>
        <v>Službena putovanja</v>
      </c>
      <c r="E13" s="328" t="s">
        <v>4294</v>
      </c>
      <c r="F13" s="45" t="str">
        <f t="shared" si="2"/>
        <v>ERASMUS+ "DESIGNCARE"</v>
      </c>
      <c r="G13" s="45" t="str">
        <f t="shared" si="3"/>
        <v>0942</v>
      </c>
      <c r="H13" s="224">
        <v>582</v>
      </c>
      <c r="I13" s="224">
        <v>0</v>
      </c>
      <c r="J13" s="224">
        <v>0</v>
      </c>
      <c r="K13" s="93"/>
      <c r="L13" s="92"/>
      <c r="M13" s="92"/>
      <c r="N13" s="93"/>
      <c r="O13" s="218"/>
      <c r="P13" s="49"/>
      <c r="Q13" s="246" t="str">
        <f>IF(C13="","",'OPĆI DIO'!$C$1)</f>
        <v>42024 SVEUČILIŠTE JURJA DOBRILE U PULI</v>
      </c>
      <c r="R13" s="40" t="str">
        <f t="shared" si="4"/>
        <v>321</v>
      </c>
      <c r="S13" s="40" t="str">
        <f t="shared" si="5"/>
        <v>32</v>
      </c>
      <c r="T13" s="40" t="str">
        <f t="shared" si="6"/>
        <v>94</v>
      </c>
      <c r="U13" s="40" t="str">
        <f t="shared" si="7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8"/>
        <v>32</v>
      </c>
      <c r="AC13" s="40" t="str">
        <f t="shared" si="9"/>
        <v>321</v>
      </c>
      <c r="AE13" s="90" t="s">
        <v>963</v>
      </c>
      <c r="AF13" s="40" t="s">
        <v>964</v>
      </c>
      <c r="AG13" s="40" t="str">
        <f t="shared" si="10"/>
        <v>K578051</v>
      </c>
      <c r="AH13" s="40" t="s">
        <v>3923</v>
      </c>
    </row>
    <row r="14" spans="1:34">
      <c r="A14" s="330">
        <v>52</v>
      </c>
      <c r="B14" s="45" t="str">
        <f t="shared" si="0"/>
        <v>Ostale pomoći</v>
      </c>
      <c r="C14" s="332">
        <v>3299</v>
      </c>
      <c r="D14" s="45" t="str">
        <f t="shared" si="1"/>
        <v>Ostali nespomenuti rashodi poslovanja</v>
      </c>
      <c r="E14" s="328" t="s">
        <v>4294</v>
      </c>
      <c r="F14" s="45" t="str">
        <f t="shared" si="2"/>
        <v>ERASMUS+ "DESIGNCARE"</v>
      </c>
      <c r="G14" s="45" t="str">
        <f t="shared" si="3"/>
        <v>0942</v>
      </c>
      <c r="H14" s="224">
        <v>5211</v>
      </c>
      <c r="I14" s="224">
        <v>0</v>
      </c>
      <c r="J14" s="224">
        <v>0</v>
      </c>
      <c r="K14" s="93"/>
      <c r="L14" s="92"/>
      <c r="M14" s="92"/>
      <c r="N14" s="93"/>
      <c r="O14" s="218"/>
      <c r="P14" s="49"/>
      <c r="Q14" s="246" t="str">
        <f>IF(C14="","",'OPĆI DIO'!$C$1)</f>
        <v>42024 SVEUČILIŠTE JURJA DOBRILE U PULI</v>
      </c>
      <c r="R14" s="40" t="str">
        <f t="shared" si="4"/>
        <v>329</v>
      </c>
      <c r="S14" s="40" t="str">
        <f t="shared" si="5"/>
        <v>32</v>
      </c>
      <c r="T14" s="40" t="str">
        <f t="shared" si="6"/>
        <v>94</v>
      </c>
      <c r="U14" s="40" t="str">
        <f t="shared" si="7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8"/>
        <v>32</v>
      </c>
      <c r="AC14" s="40" t="str">
        <f t="shared" si="9"/>
        <v>321</v>
      </c>
      <c r="AE14" s="90" t="s">
        <v>965</v>
      </c>
      <c r="AF14" s="40" t="s">
        <v>966</v>
      </c>
      <c r="AG14" s="40" t="str">
        <f t="shared" si="10"/>
        <v>K578051</v>
      </c>
      <c r="AH14" s="40" t="s">
        <v>3923</v>
      </c>
    </row>
    <row r="15" spans="1:34">
      <c r="A15" s="330">
        <v>52</v>
      </c>
      <c r="B15" s="45" t="str">
        <f t="shared" si="0"/>
        <v>Ostale pomoći</v>
      </c>
      <c r="C15" s="332">
        <v>3299</v>
      </c>
      <c r="D15" s="45" t="str">
        <f t="shared" si="1"/>
        <v>Ostali nespomenuti rashodi poslovanja</v>
      </c>
      <c r="E15" s="328" t="s">
        <v>4296</v>
      </c>
      <c r="F15" s="45" t="str">
        <f t="shared" si="2"/>
        <v>CACAO 2021-1-HR01-KA220-SCH-000027781</v>
      </c>
      <c r="G15" s="45" t="str">
        <f t="shared" si="3"/>
        <v>0942</v>
      </c>
      <c r="H15" s="224">
        <v>52309</v>
      </c>
      <c r="I15" s="224">
        <v>0</v>
      </c>
      <c r="J15" s="224">
        <v>0</v>
      </c>
      <c r="K15" s="93"/>
      <c r="L15" s="92"/>
      <c r="M15" s="92"/>
      <c r="N15" s="93"/>
      <c r="O15" s="218"/>
      <c r="P15" s="49"/>
      <c r="Q15" s="246" t="str">
        <f>IF(C15="","",'OPĆI DIO'!$C$1)</f>
        <v>42024 SVEUČILIŠTE JURJA DOBRILE U PULI</v>
      </c>
      <c r="R15" s="40" t="str">
        <f t="shared" si="4"/>
        <v>329</v>
      </c>
      <c r="S15" s="40" t="str">
        <f t="shared" si="5"/>
        <v>32</v>
      </c>
      <c r="T15" s="40" t="str">
        <f t="shared" si="6"/>
        <v>94</v>
      </c>
      <c r="U15" s="40" t="str">
        <f t="shared" si="7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8"/>
        <v>32</v>
      </c>
      <c r="AC15" s="40" t="str">
        <f t="shared" si="9"/>
        <v>322</v>
      </c>
      <c r="AE15" s="90" t="s">
        <v>967</v>
      </c>
      <c r="AF15" s="40" t="s">
        <v>968</v>
      </c>
      <c r="AG15" s="40" t="str">
        <f t="shared" si="10"/>
        <v>K578051</v>
      </c>
      <c r="AH15" s="40" t="s">
        <v>3923</v>
      </c>
    </row>
    <row r="16" spans="1:34">
      <c r="A16" s="330">
        <v>52</v>
      </c>
      <c r="B16" s="45" t="str">
        <f t="shared" si="0"/>
        <v>Ostale pomoći</v>
      </c>
      <c r="C16" s="332">
        <v>3211</v>
      </c>
      <c r="D16" s="45" t="str">
        <f t="shared" si="1"/>
        <v>Službena putovanja</v>
      </c>
      <c r="E16" s="328" t="s">
        <v>4298</v>
      </c>
      <c r="F16" s="45" t="str">
        <f t="shared" si="2"/>
        <v>2022-1-HR01-KA131-HED-000057180</v>
      </c>
      <c r="G16" s="45" t="str">
        <f t="shared" si="3"/>
        <v>0942</v>
      </c>
      <c r="H16" s="224">
        <v>1991</v>
      </c>
      <c r="I16" s="224">
        <v>0</v>
      </c>
      <c r="J16" s="224">
        <v>0</v>
      </c>
      <c r="K16" s="93"/>
      <c r="L16" s="92"/>
      <c r="M16" s="92"/>
      <c r="N16" s="93"/>
      <c r="O16" s="218"/>
      <c r="P16" s="49"/>
      <c r="Q16" s="246" t="str">
        <f>IF(C16="","",'OPĆI DIO'!$C$1)</f>
        <v>42024 SVEUČILIŠTE JURJA DOBRILE U PULI</v>
      </c>
      <c r="R16" s="40" t="str">
        <f t="shared" si="4"/>
        <v>321</v>
      </c>
      <c r="S16" s="40" t="str">
        <f t="shared" si="5"/>
        <v>32</v>
      </c>
      <c r="T16" s="40" t="str">
        <f t="shared" si="6"/>
        <v>94</v>
      </c>
      <c r="U16" s="40" t="str">
        <f t="shared" si="7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8"/>
        <v>32</v>
      </c>
      <c r="AC16" s="40" t="str">
        <f t="shared" si="9"/>
        <v>322</v>
      </c>
      <c r="AE16" s="90" t="s">
        <v>969</v>
      </c>
      <c r="AF16" s="40" t="s">
        <v>250</v>
      </c>
      <c r="AG16" s="40" t="str">
        <f t="shared" si="10"/>
        <v>K578051</v>
      </c>
      <c r="AH16" s="40" t="s">
        <v>3923</v>
      </c>
    </row>
    <row r="17" spans="1:34">
      <c r="A17" s="330">
        <v>52</v>
      </c>
      <c r="B17" s="45" t="str">
        <f t="shared" si="0"/>
        <v>Ostale pomoći</v>
      </c>
      <c r="C17" s="332">
        <v>3213</v>
      </c>
      <c r="D17" s="45" t="str">
        <f t="shared" si="1"/>
        <v>Stručno usavršavanje zaposlenika</v>
      </c>
      <c r="E17" s="328" t="s">
        <v>4298</v>
      </c>
      <c r="F17" s="45" t="str">
        <f t="shared" si="2"/>
        <v>2022-1-HR01-KA131-HED-000057180</v>
      </c>
      <c r="G17" s="45" t="str">
        <f t="shared" si="3"/>
        <v>0942</v>
      </c>
      <c r="H17" s="224">
        <v>20535</v>
      </c>
      <c r="I17" s="224">
        <v>0</v>
      </c>
      <c r="J17" s="224">
        <v>0</v>
      </c>
      <c r="K17" s="93"/>
      <c r="L17" s="92"/>
      <c r="M17" s="92"/>
      <c r="N17" s="93"/>
      <c r="O17" s="218"/>
      <c r="P17" s="49"/>
      <c r="Q17" s="246" t="str">
        <f>IF(C17="","",'OPĆI DIO'!$C$1)</f>
        <v>42024 SVEUČILIŠTE JURJA DOBRILE U PULI</v>
      </c>
      <c r="R17" s="40" t="str">
        <f t="shared" si="4"/>
        <v>321</v>
      </c>
      <c r="S17" s="40" t="str">
        <f t="shared" si="5"/>
        <v>32</v>
      </c>
      <c r="T17" s="40" t="str">
        <f t="shared" si="6"/>
        <v>94</v>
      </c>
      <c r="U17" s="40" t="str">
        <f t="shared" si="7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8"/>
        <v>32</v>
      </c>
      <c r="AC17" s="40" t="str">
        <f t="shared" si="9"/>
        <v>322</v>
      </c>
      <c r="AE17" s="90" t="s">
        <v>970</v>
      </c>
      <c r="AF17" s="40" t="s">
        <v>971</v>
      </c>
      <c r="AG17" s="40" t="str">
        <f t="shared" si="10"/>
        <v>K578051</v>
      </c>
      <c r="AH17" s="40" t="s">
        <v>3923</v>
      </c>
    </row>
    <row r="18" spans="1:34">
      <c r="A18" s="330">
        <v>52</v>
      </c>
      <c r="B18" s="45" t="str">
        <f t="shared" si="0"/>
        <v>Ostale pomoći</v>
      </c>
      <c r="C18" s="332">
        <v>3299</v>
      </c>
      <c r="D18" s="45" t="str">
        <f t="shared" si="1"/>
        <v>Ostali nespomenuti rashodi poslovanja</v>
      </c>
      <c r="E18" s="328" t="s">
        <v>4298</v>
      </c>
      <c r="F18" s="45" t="str">
        <f t="shared" si="2"/>
        <v>2022-1-HR01-KA131-HED-000057180</v>
      </c>
      <c r="G18" s="45" t="str">
        <f t="shared" si="3"/>
        <v>0942</v>
      </c>
      <c r="H18" s="224">
        <v>9294</v>
      </c>
      <c r="I18" s="224">
        <v>0</v>
      </c>
      <c r="J18" s="224">
        <v>0</v>
      </c>
      <c r="K18" s="93"/>
      <c r="L18" s="92"/>
      <c r="M18" s="92"/>
      <c r="N18" s="93"/>
      <c r="O18" s="218"/>
      <c r="P18" s="49"/>
      <c r="Q18" s="246" t="str">
        <f>IF(C18="","",'OPĆI DIO'!$C$1)</f>
        <v>42024 SVEUČILIŠTE JURJA DOBRILE U PULI</v>
      </c>
      <c r="R18" s="40" t="str">
        <f t="shared" si="4"/>
        <v>329</v>
      </c>
      <c r="S18" s="40" t="str">
        <f t="shared" si="5"/>
        <v>32</v>
      </c>
      <c r="T18" s="40" t="str">
        <f t="shared" si="6"/>
        <v>94</v>
      </c>
      <c r="U18" s="40" t="str">
        <f t="shared" si="7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8"/>
        <v>32</v>
      </c>
      <c r="AC18" s="40" t="str">
        <f t="shared" si="9"/>
        <v>322</v>
      </c>
      <c r="AE18" s="90" t="s">
        <v>973</v>
      </c>
      <c r="AF18" s="40" t="s">
        <v>974</v>
      </c>
      <c r="AG18" s="40" t="str">
        <f t="shared" si="10"/>
        <v>K578051</v>
      </c>
      <c r="AH18" s="40" t="s">
        <v>3923</v>
      </c>
    </row>
    <row r="19" spans="1:34">
      <c r="A19" s="330">
        <v>52</v>
      </c>
      <c r="B19" s="45" t="str">
        <f t="shared" si="0"/>
        <v>Ostale pomoći</v>
      </c>
      <c r="C19" s="332">
        <v>3111</v>
      </c>
      <c r="D19" s="45" t="str">
        <f t="shared" si="1"/>
        <v>Plaće za redovan rad</v>
      </c>
      <c r="E19" s="328" t="s">
        <v>4300</v>
      </c>
      <c r="F19" s="45" t="str">
        <f t="shared" si="2"/>
        <v>EUROPEAN DIGITAL INNOVATION HUB ADRIATIC CROATIA (EDIH ADRIA)</v>
      </c>
      <c r="G19" s="45" t="str">
        <f t="shared" si="3"/>
        <v>0942</v>
      </c>
      <c r="H19" s="224">
        <v>56867</v>
      </c>
      <c r="I19" s="224">
        <v>0</v>
      </c>
      <c r="J19" s="224">
        <v>0</v>
      </c>
      <c r="K19" s="93"/>
      <c r="L19" s="92"/>
      <c r="M19" s="92"/>
      <c r="N19" s="93"/>
      <c r="O19" s="218"/>
      <c r="P19" s="49"/>
      <c r="Q19" s="246" t="str">
        <f>IF(C19="","",'OPĆI DIO'!$C$1)</f>
        <v>42024 SVEUČILIŠTE JURJA DOBRILE U PULI</v>
      </c>
      <c r="R19" s="40" t="str">
        <f t="shared" si="4"/>
        <v>311</v>
      </c>
      <c r="S19" s="40" t="str">
        <f t="shared" si="5"/>
        <v>31</v>
      </c>
      <c r="T19" s="40" t="str">
        <f t="shared" si="6"/>
        <v>94</v>
      </c>
      <c r="U19" s="40" t="str">
        <f t="shared" si="7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8"/>
        <v>32</v>
      </c>
      <c r="AC19" s="40" t="str">
        <f t="shared" si="9"/>
        <v>322</v>
      </c>
      <c r="AE19" s="90" t="s">
        <v>975</v>
      </c>
      <c r="AF19" s="40" t="s">
        <v>976</v>
      </c>
      <c r="AG19" s="40" t="str">
        <f t="shared" si="10"/>
        <v>K578051</v>
      </c>
      <c r="AH19" s="40" t="s">
        <v>3923</v>
      </c>
    </row>
    <row r="20" spans="1:34">
      <c r="A20" s="330">
        <v>52</v>
      </c>
      <c r="B20" s="45" t="str">
        <f t="shared" si="0"/>
        <v>Ostale pomoći</v>
      </c>
      <c r="C20" s="332">
        <v>3132</v>
      </c>
      <c r="D20" s="45" t="str">
        <f t="shared" si="1"/>
        <v>Doprinosi za obvezno zdravstveno osiguranje</v>
      </c>
      <c r="E20" s="328" t="s">
        <v>4300</v>
      </c>
      <c r="F20" s="45" t="str">
        <f t="shared" si="2"/>
        <v>EUROPEAN DIGITAL INNOVATION HUB ADRIATIC CROATIA (EDIH ADRIA)</v>
      </c>
      <c r="G20" s="45" t="str">
        <f t="shared" si="3"/>
        <v>0942</v>
      </c>
      <c r="H20" s="224">
        <v>9383</v>
      </c>
      <c r="I20" s="224">
        <v>0</v>
      </c>
      <c r="J20" s="224">
        <v>0</v>
      </c>
      <c r="K20" s="93"/>
      <c r="L20" s="92"/>
      <c r="M20" s="92"/>
      <c r="N20" s="93"/>
      <c r="O20" s="218"/>
      <c r="P20" s="49"/>
      <c r="Q20" s="246" t="str">
        <f>IF(C20="","",'OPĆI DIO'!$C$1)</f>
        <v>42024 SVEUČILIŠTE JURJA DOBRILE U PULI</v>
      </c>
      <c r="R20" s="40" t="str">
        <f t="shared" si="4"/>
        <v>313</v>
      </c>
      <c r="S20" s="40" t="str">
        <f t="shared" si="5"/>
        <v>31</v>
      </c>
      <c r="T20" s="40" t="str">
        <f t="shared" si="6"/>
        <v>94</v>
      </c>
      <c r="U20" s="40" t="str">
        <f t="shared" si="7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8"/>
        <v>32</v>
      </c>
      <c r="AC20" s="40" t="str">
        <f t="shared" si="9"/>
        <v>322</v>
      </c>
      <c r="AE20" s="90" t="s">
        <v>4124</v>
      </c>
      <c r="AF20" s="40" t="s">
        <v>4125</v>
      </c>
      <c r="AG20" s="40" t="str">
        <f t="shared" si="10"/>
        <v>K676068</v>
      </c>
      <c r="AH20" s="40" t="s">
        <v>3923</v>
      </c>
    </row>
    <row r="21" spans="1:34">
      <c r="A21" s="330">
        <v>52</v>
      </c>
      <c r="B21" s="45" t="str">
        <f t="shared" si="0"/>
        <v>Ostale pomoći</v>
      </c>
      <c r="C21" s="332">
        <v>3211</v>
      </c>
      <c r="D21" s="45" t="str">
        <f t="shared" si="1"/>
        <v>Službena putovanja</v>
      </c>
      <c r="E21" s="328" t="s">
        <v>4300</v>
      </c>
      <c r="F21" s="45" t="str">
        <f t="shared" si="2"/>
        <v>EUROPEAN DIGITAL INNOVATION HUB ADRIATIC CROATIA (EDIH ADRIA)</v>
      </c>
      <c r="G21" s="45" t="str">
        <f t="shared" si="3"/>
        <v>0942</v>
      </c>
      <c r="H21" s="224">
        <v>9500</v>
      </c>
      <c r="I21" s="224">
        <v>0</v>
      </c>
      <c r="J21" s="224">
        <v>0</v>
      </c>
      <c r="K21" s="93"/>
      <c r="L21" s="92"/>
      <c r="M21" s="92"/>
      <c r="N21" s="93"/>
      <c r="O21" s="218"/>
      <c r="P21" s="49"/>
      <c r="Q21" s="246" t="str">
        <f>IF(C21="","",'OPĆI DIO'!$C$1)</f>
        <v>42024 SVEUČILIŠTE JURJA DOBRILE U PULI</v>
      </c>
      <c r="R21" s="40" t="str">
        <f t="shared" si="4"/>
        <v>321</v>
      </c>
      <c r="S21" s="40" t="str">
        <f t="shared" si="5"/>
        <v>32</v>
      </c>
      <c r="T21" s="40" t="str">
        <f t="shared" si="6"/>
        <v>94</v>
      </c>
      <c r="U21" s="40" t="str">
        <f t="shared" si="7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8"/>
        <v>32</v>
      </c>
      <c r="AC21" s="40" t="str">
        <f t="shared" si="9"/>
        <v>322</v>
      </c>
      <c r="AE21" s="90" t="s">
        <v>4126</v>
      </c>
      <c r="AF21" s="40" t="s">
        <v>4127</v>
      </c>
      <c r="AG21" s="40" t="str">
        <f t="shared" si="10"/>
        <v>K676068</v>
      </c>
      <c r="AH21" s="40" t="s">
        <v>3923</v>
      </c>
    </row>
    <row r="22" spans="1:34">
      <c r="A22" s="330">
        <v>52</v>
      </c>
      <c r="B22" s="45" t="str">
        <f t="shared" si="0"/>
        <v>Ostale pomoći</v>
      </c>
      <c r="C22" s="332">
        <v>3237</v>
      </c>
      <c r="D22" s="45" t="str">
        <f t="shared" si="1"/>
        <v>Intelektualne i osobne usluge</v>
      </c>
      <c r="E22" s="328" t="s">
        <v>4300</v>
      </c>
      <c r="F22" s="45" t="str">
        <f t="shared" si="2"/>
        <v>EUROPEAN DIGITAL INNOVATION HUB ADRIATIC CROATIA (EDIH ADRIA)</v>
      </c>
      <c r="G22" s="45" t="str">
        <f t="shared" si="3"/>
        <v>0942</v>
      </c>
      <c r="H22" s="224">
        <v>12000</v>
      </c>
      <c r="I22" s="224">
        <v>0</v>
      </c>
      <c r="J22" s="224">
        <v>0</v>
      </c>
      <c r="K22" s="93"/>
      <c r="L22" s="92"/>
      <c r="M22" s="92"/>
      <c r="N22" s="93"/>
      <c r="O22" s="218"/>
      <c r="P22" s="49"/>
      <c r="Q22" s="246" t="str">
        <f>IF(C22="","",'OPĆI DIO'!$C$1)</f>
        <v>42024 SVEUČILIŠTE JURJA DOBRILE U PULI</v>
      </c>
      <c r="R22" s="40" t="str">
        <f t="shared" si="4"/>
        <v>323</v>
      </c>
      <c r="S22" s="40" t="str">
        <f t="shared" si="5"/>
        <v>32</v>
      </c>
      <c r="T22" s="40" t="str">
        <f t="shared" si="6"/>
        <v>94</v>
      </c>
      <c r="U22" s="40" t="str">
        <f t="shared" si="7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8"/>
        <v>32</v>
      </c>
      <c r="AC22" s="40" t="str">
        <f t="shared" si="9"/>
        <v>323</v>
      </c>
      <c r="AE22" s="90" t="s">
        <v>4128</v>
      </c>
      <c r="AF22" s="40" t="s">
        <v>4129</v>
      </c>
      <c r="AG22" s="40" t="str">
        <f t="shared" si="10"/>
        <v>K676068</v>
      </c>
      <c r="AH22" s="40" t="s">
        <v>3923</v>
      </c>
    </row>
    <row r="23" spans="1:34">
      <c r="A23" s="330">
        <v>52</v>
      </c>
      <c r="B23" s="45" t="str">
        <f t="shared" si="0"/>
        <v>Ostale pomoći</v>
      </c>
      <c r="C23" s="332">
        <v>3299</v>
      </c>
      <c r="D23" s="45" t="str">
        <f t="shared" si="1"/>
        <v>Ostali nespomenuti rashodi poslovanja</v>
      </c>
      <c r="E23" s="328" t="s">
        <v>4300</v>
      </c>
      <c r="F23" s="45" t="str">
        <f t="shared" si="2"/>
        <v>EUROPEAN DIGITAL INNOVATION HUB ADRIATIC CROATIA (EDIH ADRIA)</v>
      </c>
      <c r="G23" s="45" t="str">
        <f t="shared" si="3"/>
        <v>0942</v>
      </c>
      <c r="H23" s="224">
        <v>255</v>
      </c>
      <c r="I23" s="224">
        <v>0</v>
      </c>
      <c r="J23" s="224">
        <v>157581</v>
      </c>
      <c r="K23" s="93"/>
      <c r="L23" s="92"/>
      <c r="M23" s="92"/>
      <c r="N23" s="93"/>
      <c r="O23" s="218"/>
      <c r="P23" s="49"/>
      <c r="Q23" s="246" t="str">
        <f>IF(C23="","",'OPĆI DIO'!$C$1)</f>
        <v>42024 SVEUČILIŠTE JURJA DOBRILE U PULI</v>
      </c>
      <c r="R23" s="40" t="str">
        <f t="shared" si="4"/>
        <v>329</v>
      </c>
      <c r="S23" s="40" t="str">
        <f t="shared" si="5"/>
        <v>32</v>
      </c>
      <c r="T23" s="40" t="str">
        <f t="shared" si="6"/>
        <v>94</v>
      </c>
      <c r="U23" s="40" t="str">
        <f t="shared" si="7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8"/>
        <v>32</v>
      </c>
      <c r="AC23" s="40" t="str">
        <f t="shared" si="9"/>
        <v>323</v>
      </c>
      <c r="AE23" s="90" t="s">
        <v>4130</v>
      </c>
      <c r="AF23" s="40" t="s">
        <v>4131</v>
      </c>
      <c r="AG23" s="40" t="str">
        <f t="shared" si="10"/>
        <v>K733067</v>
      </c>
      <c r="AH23" s="40" t="s">
        <v>3941</v>
      </c>
    </row>
    <row r="24" spans="1:34">
      <c r="A24" s="330">
        <v>52</v>
      </c>
      <c r="B24" s="45" t="str">
        <f t="shared" si="0"/>
        <v>Ostale pomoći</v>
      </c>
      <c r="C24" s="332">
        <v>3299</v>
      </c>
      <c r="D24" s="45" t="str">
        <f t="shared" si="1"/>
        <v>Ostali nespomenuti rashodi poslovanja</v>
      </c>
      <c r="E24" s="328" t="s">
        <v>4288</v>
      </c>
      <c r="F24" s="45" t="str">
        <f t="shared" si="2"/>
        <v>BLUE CONNECT (OBZOR EUROPA, ISTRAŽIVAČKI PROJEKTI)</v>
      </c>
      <c r="G24" s="45" t="str">
        <f t="shared" si="3"/>
        <v>0942</v>
      </c>
      <c r="H24" s="224">
        <v>3806</v>
      </c>
      <c r="I24" s="224">
        <v>0</v>
      </c>
      <c r="J24" s="224">
        <v>0</v>
      </c>
      <c r="K24" s="93"/>
      <c r="L24" s="92"/>
      <c r="M24" s="92"/>
      <c r="N24" s="93"/>
      <c r="O24" s="218"/>
      <c r="P24" s="49"/>
      <c r="Q24" s="246" t="str">
        <f>IF(C24="","",'OPĆI DIO'!$C$1)</f>
        <v>42024 SVEUČILIŠTE JURJA DOBRILE U PULI</v>
      </c>
      <c r="R24" s="40" t="str">
        <f t="shared" si="4"/>
        <v>329</v>
      </c>
      <c r="S24" s="40" t="str">
        <f t="shared" si="5"/>
        <v>32</v>
      </c>
      <c r="T24" s="40" t="str">
        <f t="shared" si="6"/>
        <v>94</v>
      </c>
      <c r="U24" s="40" t="str">
        <f t="shared" si="7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8"/>
        <v>32</v>
      </c>
      <c r="AC24" s="40" t="str">
        <f t="shared" si="9"/>
        <v>323</v>
      </c>
      <c r="AE24" s="90" t="s">
        <v>4132</v>
      </c>
      <c r="AF24" s="40" t="s">
        <v>4133</v>
      </c>
      <c r="AG24" s="40" t="str">
        <f t="shared" si="10"/>
        <v>K733067</v>
      </c>
      <c r="AH24" s="40" t="s">
        <v>3941</v>
      </c>
    </row>
    <row r="25" spans="1:34">
      <c r="A25" s="330">
        <v>52</v>
      </c>
      <c r="B25" s="45" t="str">
        <f t="shared" si="0"/>
        <v>Ostale pomoći</v>
      </c>
      <c r="C25" s="332">
        <v>3299</v>
      </c>
      <c r="D25" s="45" t="str">
        <f t="shared" si="1"/>
        <v>Ostali nespomenuti rashodi poslovanja</v>
      </c>
      <c r="E25" s="328" t="s">
        <v>689</v>
      </c>
      <c r="F25" s="45" t="str">
        <f t="shared" si="2"/>
        <v>NOVI PODPROJEKT</v>
      </c>
      <c r="G25" s="45" t="str">
        <f t="shared" si="3"/>
        <v>NOVI PODPROJEKT</v>
      </c>
      <c r="H25" s="224">
        <v>44918</v>
      </c>
      <c r="I25" s="224">
        <v>0</v>
      </c>
      <c r="J25" s="224">
        <v>0</v>
      </c>
      <c r="K25" s="93" t="s">
        <v>4825</v>
      </c>
      <c r="L25" s="92">
        <v>45078</v>
      </c>
      <c r="M25" s="92">
        <v>45869</v>
      </c>
      <c r="N25" s="93" t="s">
        <v>4829</v>
      </c>
      <c r="O25" s="218" t="s">
        <v>4830</v>
      </c>
      <c r="P25" s="49"/>
      <c r="Q25" s="246" t="str">
        <f>IF(C25="","",'OPĆI DIO'!$C$1)</f>
        <v>42024 SVEUČILIŠTE JURJA DOBRILE U PULI</v>
      </c>
      <c r="R25" s="40" t="str">
        <f t="shared" si="4"/>
        <v>329</v>
      </c>
      <c r="S25" s="40" t="str">
        <f t="shared" si="5"/>
        <v>32</v>
      </c>
      <c r="T25" s="40" t="str">
        <f t="shared" si="6"/>
        <v>OV</v>
      </c>
      <c r="U25" s="40" t="str">
        <f t="shared" si="7"/>
        <v>3</v>
      </c>
      <c r="Y25" s="40">
        <v>3234</v>
      </c>
      <c r="Z25" s="40" t="s">
        <v>89</v>
      </c>
      <c r="AB25" s="40" t="str">
        <f t="shared" si="8"/>
        <v>32</v>
      </c>
      <c r="AC25" s="40" t="str">
        <f t="shared" si="9"/>
        <v>323</v>
      </c>
      <c r="AE25" s="90" t="s">
        <v>4134</v>
      </c>
      <c r="AF25" s="40" t="s">
        <v>4135</v>
      </c>
      <c r="AG25" s="40" t="str">
        <f t="shared" si="10"/>
        <v>K733067</v>
      </c>
      <c r="AH25" s="40" t="s">
        <v>3941</v>
      </c>
    </row>
    <row r="26" spans="1:34">
      <c r="A26" s="330">
        <v>52</v>
      </c>
      <c r="B26" s="45" t="str">
        <f t="shared" si="0"/>
        <v>Ostale pomoći</v>
      </c>
      <c r="C26" s="332">
        <v>3299</v>
      </c>
      <c r="D26" s="45" t="str">
        <f t="shared" si="1"/>
        <v>Ostali nespomenuti rashodi poslovanja</v>
      </c>
      <c r="E26" s="328" t="s">
        <v>689</v>
      </c>
      <c r="F26" s="45" t="str">
        <f t="shared" si="2"/>
        <v>NOVI PODPROJEKT</v>
      </c>
      <c r="G26" s="45" t="str">
        <f t="shared" si="3"/>
        <v>NOVI PODPROJEKT</v>
      </c>
      <c r="H26" s="224">
        <v>6326</v>
      </c>
      <c r="I26" s="224">
        <v>0</v>
      </c>
      <c r="J26" s="224">
        <v>0</v>
      </c>
      <c r="K26" s="93" t="s">
        <v>4826</v>
      </c>
      <c r="L26" s="92">
        <v>1082023</v>
      </c>
      <c r="M26" s="92">
        <v>45869</v>
      </c>
      <c r="N26" s="93" t="s">
        <v>4829</v>
      </c>
      <c r="O26" t="s">
        <v>4831</v>
      </c>
      <c r="P26" s="49"/>
      <c r="Q26" s="246" t="str">
        <f>IF(C26="","",'OPĆI DIO'!$C$1)</f>
        <v>42024 SVEUČILIŠTE JURJA DOBRILE U PULI</v>
      </c>
      <c r="R26" s="40" t="str">
        <f t="shared" si="4"/>
        <v>329</v>
      </c>
      <c r="S26" s="40" t="str">
        <f t="shared" si="5"/>
        <v>32</v>
      </c>
      <c r="T26" s="40" t="str">
        <f t="shared" si="6"/>
        <v>OV</v>
      </c>
      <c r="U26" s="40" t="str">
        <f t="shared" si="7"/>
        <v>3</v>
      </c>
      <c r="Y26" s="40">
        <v>3235</v>
      </c>
      <c r="Z26" s="40" t="s">
        <v>109</v>
      </c>
      <c r="AB26" s="40" t="str">
        <f t="shared" si="8"/>
        <v>32</v>
      </c>
      <c r="AC26" s="40" t="str">
        <f t="shared" si="9"/>
        <v>323</v>
      </c>
      <c r="AE26" s="90" t="s">
        <v>4136</v>
      </c>
      <c r="AF26" s="40" t="s">
        <v>4137</v>
      </c>
      <c r="AG26" s="40" t="str">
        <f t="shared" si="10"/>
        <v>K733067</v>
      </c>
      <c r="AH26" s="40" t="s">
        <v>3941</v>
      </c>
    </row>
    <row r="27" spans="1:34">
      <c r="A27" s="330">
        <v>52</v>
      </c>
      <c r="B27" s="45" t="str">
        <f t="shared" si="0"/>
        <v>Ostale pomoći</v>
      </c>
      <c r="C27" s="332">
        <v>3111</v>
      </c>
      <c r="D27" s="45" t="str">
        <f t="shared" si="1"/>
        <v>Plaće za redovan rad</v>
      </c>
      <c r="E27" s="328" t="s">
        <v>689</v>
      </c>
      <c r="F27" s="45" t="str">
        <f t="shared" si="2"/>
        <v>NOVI PODPROJEKT</v>
      </c>
      <c r="G27" s="45" t="str">
        <f t="shared" si="3"/>
        <v>NOVI PODPROJEKT</v>
      </c>
      <c r="H27" s="224">
        <v>35000</v>
      </c>
      <c r="I27" s="224">
        <v>35000</v>
      </c>
      <c r="J27" s="224">
        <v>30000</v>
      </c>
      <c r="K27" s="93" t="s">
        <v>4827</v>
      </c>
      <c r="L27" s="92">
        <v>1012024</v>
      </c>
      <c r="M27" s="92">
        <v>46203</v>
      </c>
      <c r="N27" s="93" t="s">
        <v>4833</v>
      </c>
      <c r="O27" t="s">
        <v>4832</v>
      </c>
      <c r="P27" s="49"/>
      <c r="Q27" s="246" t="str">
        <f>IF(C27="","",'OPĆI DIO'!$C$1)</f>
        <v>42024 SVEUČILIŠTE JURJA DOBRILE U PULI</v>
      </c>
      <c r="R27" s="40" t="str">
        <f t="shared" si="4"/>
        <v>311</v>
      </c>
      <c r="S27" s="40" t="str">
        <f t="shared" si="5"/>
        <v>31</v>
      </c>
      <c r="T27" s="40" t="str">
        <f t="shared" si="6"/>
        <v>OV</v>
      </c>
      <c r="U27" s="40" t="str">
        <f t="shared" si="7"/>
        <v>3</v>
      </c>
      <c r="Y27" s="40">
        <v>3236</v>
      </c>
      <c r="Z27" s="40" t="s">
        <v>52</v>
      </c>
      <c r="AB27" s="40" t="str">
        <f t="shared" si="8"/>
        <v>32</v>
      </c>
      <c r="AC27" s="40" t="str">
        <f t="shared" si="9"/>
        <v>323</v>
      </c>
      <c r="AE27" s="90" t="s">
        <v>954</v>
      </c>
      <c r="AF27" s="40" t="s">
        <v>745</v>
      </c>
      <c r="AG27" s="40" t="str">
        <f t="shared" si="10"/>
        <v>K818050</v>
      </c>
      <c r="AH27" s="40" t="s">
        <v>3941</v>
      </c>
    </row>
    <row r="28" spans="1:34">
      <c r="A28" s="330">
        <v>52</v>
      </c>
      <c r="B28" s="45" t="str">
        <f t="shared" si="0"/>
        <v>Ostale pomoći</v>
      </c>
      <c r="C28" s="332">
        <v>3211</v>
      </c>
      <c r="D28" s="45" t="str">
        <f t="shared" si="1"/>
        <v>Službena putovanja</v>
      </c>
      <c r="E28" s="328" t="s">
        <v>689</v>
      </c>
      <c r="F28" s="45" t="str">
        <f t="shared" si="2"/>
        <v>NOVI PODPROJEKT</v>
      </c>
      <c r="G28" s="45" t="str">
        <f t="shared" si="3"/>
        <v>NOVI PODPROJEKT</v>
      </c>
      <c r="H28" s="224">
        <v>5000</v>
      </c>
      <c r="I28" s="224">
        <v>5000</v>
      </c>
      <c r="J28" s="224">
        <v>5000</v>
      </c>
      <c r="K28" s="93" t="s">
        <v>4827</v>
      </c>
      <c r="L28" s="92"/>
      <c r="M28" s="92"/>
      <c r="N28" s="93"/>
      <c r="O28" s="218"/>
      <c r="P28" s="49"/>
      <c r="Q28" s="246" t="str">
        <f>IF(C28="","",'OPĆI DIO'!$C$1)</f>
        <v>42024 SVEUČILIŠTE JURJA DOBRILE U PULI</v>
      </c>
      <c r="R28" s="40" t="str">
        <f t="shared" si="4"/>
        <v>321</v>
      </c>
      <c r="S28" s="40" t="str">
        <f t="shared" si="5"/>
        <v>32</v>
      </c>
      <c r="T28" s="40" t="str">
        <f t="shared" si="6"/>
        <v>OV</v>
      </c>
      <c r="U28" s="40" t="str">
        <f t="shared" si="7"/>
        <v>3</v>
      </c>
      <c r="Y28" s="40">
        <v>3237</v>
      </c>
      <c r="Z28" s="40" t="s">
        <v>65</v>
      </c>
      <c r="AB28" s="40" t="str">
        <f t="shared" si="8"/>
        <v>32</v>
      </c>
      <c r="AC28" s="40" t="str">
        <f t="shared" si="9"/>
        <v>323</v>
      </c>
      <c r="AE28" s="90" t="s">
        <v>955</v>
      </c>
      <c r="AF28" s="40" t="s">
        <v>956</v>
      </c>
      <c r="AG28" s="40" t="str">
        <f t="shared" si="10"/>
        <v>K818050</v>
      </c>
      <c r="AH28" s="40" t="s">
        <v>3941</v>
      </c>
    </row>
    <row r="29" spans="1:34">
      <c r="A29" s="330">
        <v>52</v>
      </c>
      <c r="B29" s="45" t="str">
        <f t="shared" si="0"/>
        <v>Ostale pomoći</v>
      </c>
      <c r="C29" s="332">
        <v>3221</v>
      </c>
      <c r="D29" s="45" t="str">
        <f t="shared" si="1"/>
        <v>Uredski materijal i ostali materijalni rashodi</v>
      </c>
      <c r="E29" s="328" t="s">
        <v>689</v>
      </c>
      <c r="F29" s="45" t="str">
        <f t="shared" si="2"/>
        <v>NOVI PODPROJEKT</v>
      </c>
      <c r="G29" s="45" t="str">
        <f t="shared" si="3"/>
        <v>NOVI PODPROJEKT</v>
      </c>
      <c r="H29" s="224">
        <v>5000</v>
      </c>
      <c r="I29" s="224">
        <v>5000</v>
      </c>
      <c r="J29" s="224">
        <v>5000</v>
      </c>
      <c r="K29" s="93" t="s">
        <v>4827</v>
      </c>
      <c r="L29" s="92"/>
      <c r="M29" s="92"/>
      <c r="N29" s="93"/>
      <c r="O29" s="218"/>
      <c r="P29" s="49"/>
      <c r="Q29" s="246" t="str">
        <f>IF(C29="","",'OPĆI DIO'!$C$1)</f>
        <v>42024 SVEUČILIŠTE JURJA DOBRILE U PULI</v>
      </c>
      <c r="R29" s="40" t="str">
        <f t="shared" si="4"/>
        <v>322</v>
      </c>
      <c r="S29" s="40" t="str">
        <f t="shared" si="5"/>
        <v>32</v>
      </c>
      <c r="T29" s="40" t="str">
        <f t="shared" si="6"/>
        <v>OV</v>
      </c>
      <c r="U29" s="40" t="str">
        <f t="shared" si="7"/>
        <v>3</v>
      </c>
      <c r="Y29" s="40">
        <v>3238</v>
      </c>
      <c r="Z29" s="40" t="s">
        <v>102</v>
      </c>
      <c r="AB29" s="40" t="str">
        <f t="shared" si="8"/>
        <v>32</v>
      </c>
      <c r="AC29" s="40" t="str">
        <f t="shared" si="9"/>
        <v>323</v>
      </c>
      <c r="AE29" s="90" t="s">
        <v>957</v>
      </c>
      <c r="AF29" s="40" t="s">
        <v>958</v>
      </c>
      <c r="AG29" s="40" t="str">
        <f t="shared" si="10"/>
        <v>K818050</v>
      </c>
      <c r="AH29" s="40" t="s">
        <v>3941</v>
      </c>
    </row>
    <row r="30" spans="1:34">
      <c r="A30" s="330">
        <v>52</v>
      </c>
      <c r="B30" s="45" t="str">
        <f t="shared" si="0"/>
        <v>Ostale pomoći</v>
      </c>
      <c r="C30" s="332">
        <v>3237</v>
      </c>
      <c r="D30" s="45" t="str">
        <f t="shared" si="1"/>
        <v>Intelektualne i osobne usluge</v>
      </c>
      <c r="E30" s="328" t="s">
        <v>689</v>
      </c>
      <c r="F30" s="45" t="str">
        <f t="shared" si="2"/>
        <v>NOVI PODPROJEKT</v>
      </c>
      <c r="G30" s="45" t="str">
        <f t="shared" si="3"/>
        <v>NOVI PODPROJEKT</v>
      </c>
      <c r="H30" s="224">
        <v>13500</v>
      </c>
      <c r="I30" s="224">
        <v>14000</v>
      </c>
      <c r="J30" s="224">
        <v>7375</v>
      </c>
      <c r="K30" s="93" t="s">
        <v>4827</v>
      </c>
      <c r="L30" s="92"/>
      <c r="M30" s="92"/>
      <c r="N30" s="93"/>
      <c r="O30" s="218"/>
      <c r="P30" s="49"/>
      <c r="Q30" s="246" t="str">
        <f>IF(C30="","",'OPĆI DIO'!$C$1)</f>
        <v>42024 SVEUČILIŠTE JURJA DOBRILE U PULI</v>
      </c>
      <c r="R30" s="40" t="str">
        <f t="shared" si="4"/>
        <v>323</v>
      </c>
      <c r="S30" s="40" t="str">
        <f t="shared" si="5"/>
        <v>32</v>
      </c>
      <c r="T30" s="40" t="str">
        <f t="shared" si="6"/>
        <v>OV</v>
      </c>
      <c r="U30" s="40" t="str">
        <f t="shared" si="7"/>
        <v>3</v>
      </c>
      <c r="Y30" s="40">
        <v>3239</v>
      </c>
      <c r="Z30" s="40" t="s">
        <v>82</v>
      </c>
      <c r="AB30" s="40" t="str">
        <f t="shared" si="8"/>
        <v>32</v>
      </c>
      <c r="AC30" s="40" t="str">
        <f t="shared" si="9"/>
        <v>323</v>
      </c>
      <c r="AE30" s="90" t="s">
        <v>961</v>
      </c>
      <c r="AF30" s="40" t="s">
        <v>962</v>
      </c>
      <c r="AG30" s="40" t="str">
        <f t="shared" si="10"/>
        <v>K818050</v>
      </c>
      <c r="AH30" s="40" t="s">
        <v>3941</v>
      </c>
    </row>
    <row r="31" spans="1:34">
      <c r="A31" s="330">
        <v>52</v>
      </c>
      <c r="B31" s="45" t="str">
        <f t="shared" si="0"/>
        <v>Ostale pomoći</v>
      </c>
      <c r="C31" s="332">
        <v>3299</v>
      </c>
      <c r="D31" s="45" t="str">
        <f t="shared" si="1"/>
        <v>Ostali nespomenuti rashodi poslovanja</v>
      </c>
      <c r="E31" s="328" t="s">
        <v>689</v>
      </c>
      <c r="F31" s="45" t="str">
        <f t="shared" si="2"/>
        <v>NOVI PODPROJEKT</v>
      </c>
      <c r="G31" s="45" t="str">
        <f t="shared" si="3"/>
        <v>NOVI PODPROJEKT</v>
      </c>
      <c r="H31" s="224">
        <v>18750</v>
      </c>
      <c r="I31" s="224">
        <v>3750</v>
      </c>
      <c r="J31" s="224">
        <v>0</v>
      </c>
      <c r="K31" s="93" t="s">
        <v>4827</v>
      </c>
      <c r="L31" s="92"/>
      <c r="M31" s="92"/>
      <c r="N31" s="93"/>
      <c r="O31" s="218"/>
      <c r="P31" s="49"/>
      <c r="Q31" s="246" t="str">
        <f>IF(C31="","",'OPĆI DIO'!$C$1)</f>
        <v>42024 SVEUČILIŠTE JURJA DOBRILE U PULI</v>
      </c>
      <c r="R31" s="40" t="str">
        <f t="shared" si="4"/>
        <v>329</v>
      </c>
      <c r="S31" s="40" t="str">
        <f t="shared" si="5"/>
        <v>32</v>
      </c>
      <c r="T31" s="40" t="str">
        <f t="shared" si="6"/>
        <v>OV</v>
      </c>
      <c r="U31" s="40" t="str">
        <f t="shared" si="7"/>
        <v>3</v>
      </c>
      <c r="Y31" s="40">
        <v>3241</v>
      </c>
      <c r="Z31" s="40" t="s">
        <v>79</v>
      </c>
      <c r="AB31" s="40" t="str">
        <f t="shared" si="8"/>
        <v>32</v>
      </c>
      <c r="AC31" s="40" t="str">
        <f t="shared" si="9"/>
        <v>324</v>
      </c>
      <c r="AE31" s="90" t="s">
        <v>1036</v>
      </c>
      <c r="AF31" s="40" t="s">
        <v>980</v>
      </c>
      <c r="AG31" s="40" t="str">
        <f t="shared" si="10"/>
        <v>K818050</v>
      </c>
      <c r="AH31" s="40" t="s">
        <v>3941</v>
      </c>
    </row>
    <row r="32" spans="1:34">
      <c r="A32" s="330">
        <v>52</v>
      </c>
      <c r="B32" s="45" t="str">
        <f t="shared" si="0"/>
        <v>Ostale pomoći</v>
      </c>
      <c r="C32" s="332">
        <v>4221</v>
      </c>
      <c r="D32" s="45" t="str">
        <f t="shared" si="1"/>
        <v>Uredska oprema i namještaj</v>
      </c>
      <c r="E32" s="328" t="s">
        <v>689</v>
      </c>
      <c r="F32" s="45" t="str">
        <f t="shared" si="2"/>
        <v>NOVI PODPROJEKT</v>
      </c>
      <c r="G32" s="45" t="str">
        <f t="shared" si="3"/>
        <v>NOVI PODPROJEKT</v>
      </c>
      <c r="H32" s="224">
        <v>2000</v>
      </c>
      <c r="I32" s="224">
        <v>0</v>
      </c>
      <c r="J32" s="224">
        <v>0</v>
      </c>
      <c r="K32" s="93" t="s">
        <v>4827</v>
      </c>
      <c r="L32" s="92"/>
      <c r="M32" s="92"/>
      <c r="N32" s="93"/>
      <c r="O32" s="218"/>
      <c r="P32" s="49"/>
      <c r="Q32" s="246" t="str">
        <f>IF(C32="","",'OPĆI DIO'!$C$1)</f>
        <v>42024 SVEUČILIŠTE JURJA DOBRILE U PULI</v>
      </c>
      <c r="R32" s="40" t="str">
        <f t="shared" si="4"/>
        <v>422</v>
      </c>
      <c r="S32" s="40" t="str">
        <f t="shared" si="5"/>
        <v>42</v>
      </c>
      <c r="T32" s="40" t="str">
        <f t="shared" si="6"/>
        <v>OV</v>
      </c>
      <c r="U32" s="40" t="str">
        <f t="shared" si="7"/>
        <v>4</v>
      </c>
      <c r="Y32" s="40">
        <v>3291</v>
      </c>
      <c r="Z32" s="40" t="s">
        <v>80</v>
      </c>
      <c r="AB32" s="40" t="str">
        <f t="shared" si="8"/>
        <v>32</v>
      </c>
      <c r="AC32" s="40" t="str">
        <f t="shared" si="9"/>
        <v>329</v>
      </c>
      <c r="AE32" s="90" t="s">
        <v>1563</v>
      </c>
      <c r="AF32" s="40" t="s">
        <v>1564</v>
      </c>
      <c r="AG32" s="40" t="str">
        <f t="shared" si="10"/>
        <v>K818050</v>
      </c>
      <c r="AH32" s="40" t="s">
        <v>3941</v>
      </c>
    </row>
    <row r="33" spans="1:34">
      <c r="A33" s="330">
        <v>52</v>
      </c>
      <c r="B33" s="45" t="str">
        <f t="shared" si="0"/>
        <v>Ostale pomoći</v>
      </c>
      <c r="C33" s="332">
        <v>3299</v>
      </c>
      <c r="D33" s="45" t="str">
        <f t="shared" si="1"/>
        <v>Ostali nespomenuti rashodi poslovanja</v>
      </c>
      <c r="E33" s="328" t="s">
        <v>689</v>
      </c>
      <c r="F33" s="45" t="str">
        <f t="shared" si="2"/>
        <v>NOVI PODPROJEKT</v>
      </c>
      <c r="G33" s="45" t="str">
        <f t="shared" si="3"/>
        <v>NOVI PODPROJEKT</v>
      </c>
      <c r="H33" s="224">
        <v>133112</v>
      </c>
      <c r="I33" s="224">
        <v>69531</v>
      </c>
      <c r="J33" s="224">
        <v>1000</v>
      </c>
      <c r="K33" s="93" t="s">
        <v>4828</v>
      </c>
      <c r="L33" s="92">
        <v>1012024</v>
      </c>
      <c r="M33" s="92">
        <v>45838</v>
      </c>
      <c r="N33" s="93" t="s">
        <v>4834</v>
      </c>
      <c r="O33" s="218" t="s">
        <v>4835</v>
      </c>
      <c r="P33" s="49"/>
      <c r="Q33" s="246" t="str">
        <f>IF(C33="","",'OPĆI DIO'!$C$1)</f>
        <v>42024 SVEUČILIŠTE JURJA DOBRILE U PULI</v>
      </c>
      <c r="R33" s="40" t="str">
        <f t="shared" si="4"/>
        <v>329</v>
      </c>
      <c r="S33" s="40" t="str">
        <f t="shared" si="5"/>
        <v>32</v>
      </c>
      <c r="T33" s="40" t="str">
        <f t="shared" si="6"/>
        <v>OV</v>
      </c>
      <c r="U33" s="40" t="str">
        <f t="shared" si="7"/>
        <v>3</v>
      </c>
      <c r="Y33" s="40">
        <v>3292</v>
      </c>
      <c r="Z33" s="40" t="s">
        <v>73</v>
      </c>
      <c r="AB33" s="40" t="str">
        <f t="shared" si="8"/>
        <v>32</v>
      </c>
      <c r="AC33" s="40" t="str">
        <f t="shared" si="9"/>
        <v>329</v>
      </c>
      <c r="AE33" s="90" t="s">
        <v>690</v>
      </c>
      <c r="AF33" s="40" t="s">
        <v>691</v>
      </c>
      <c r="AG33" s="40" t="str">
        <f t="shared" si="10"/>
        <v>A679071</v>
      </c>
      <c r="AH33" s="40" t="s">
        <v>3929</v>
      </c>
    </row>
    <row r="34" spans="1:34">
      <c r="A34" s="330">
        <v>51</v>
      </c>
      <c r="B34" s="45" t="str">
        <f t="shared" si="0"/>
        <v>Pomoći EU</v>
      </c>
      <c r="C34" s="332">
        <v>3299</v>
      </c>
      <c r="D34" s="45" t="str">
        <f t="shared" si="1"/>
        <v>Ostali nespomenuti rashodi poslovanja</v>
      </c>
      <c r="E34" s="328" t="s">
        <v>4286</v>
      </c>
      <c r="F34" s="45" t="str">
        <f t="shared" si="2"/>
        <v>JEAN MOUNET MODULE "HEVET"</v>
      </c>
      <c r="G34" s="45" t="str">
        <f t="shared" si="3"/>
        <v>0942</v>
      </c>
      <c r="H34" s="224">
        <v>4069</v>
      </c>
      <c r="I34" s="224">
        <v>0</v>
      </c>
      <c r="J34" s="224">
        <v>0</v>
      </c>
      <c r="K34" s="93"/>
      <c r="L34" s="92"/>
      <c r="M34" s="92"/>
      <c r="N34" s="93"/>
      <c r="O34" s="218"/>
      <c r="P34" s="49"/>
      <c r="Q34" s="246" t="str">
        <f>IF(C34="","",'OPĆI DIO'!$C$1)</f>
        <v>42024 SVEUČILIŠTE JURJA DOBRILE U PULI</v>
      </c>
      <c r="R34" s="40" t="str">
        <f t="shared" si="4"/>
        <v>329</v>
      </c>
      <c r="S34" s="40" t="str">
        <f t="shared" si="5"/>
        <v>32</v>
      </c>
      <c r="T34" s="40" t="str">
        <f t="shared" si="6"/>
        <v>94</v>
      </c>
      <c r="U34" s="40" t="str">
        <f t="shared" si="7"/>
        <v>3</v>
      </c>
      <c r="Y34" s="40">
        <v>3293</v>
      </c>
      <c r="Z34" s="40" t="s">
        <v>83</v>
      </c>
      <c r="AB34" s="40" t="str">
        <f t="shared" si="8"/>
        <v>32</v>
      </c>
      <c r="AC34" s="40" t="str">
        <f t="shared" si="9"/>
        <v>329</v>
      </c>
      <c r="AE34" s="90" t="s">
        <v>1037</v>
      </c>
      <c r="AF34" s="40" t="s">
        <v>1038</v>
      </c>
      <c r="AG34" s="40" t="str">
        <f t="shared" si="10"/>
        <v>A679071</v>
      </c>
      <c r="AH34" s="40" t="s">
        <v>3929</v>
      </c>
    </row>
    <row r="35" spans="1:34">
      <c r="A35" s="330">
        <v>563</v>
      </c>
      <c r="B35" s="45" t="str">
        <f t="shared" si="0"/>
        <v>Europski fond za regionalni razvoj (ERDF)</v>
      </c>
      <c r="C35" s="332">
        <v>3299</v>
      </c>
      <c r="D35" s="45" t="str">
        <f t="shared" si="1"/>
        <v>Ostali nespomenuti rashodi poslovanja</v>
      </c>
      <c r="E35" s="328" t="s">
        <v>741</v>
      </c>
      <c r="F35" s="45" t="str">
        <f t="shared" si="2"/>
        <v>Poziv Modernizacija, unaprjeđenje i proširenje infrastrukture studentskog smještaja za studente u nepovoljnom položaju</v>
      </c>
      <c r="G35" s="45" t="str">
        <f t="shared" si="3"/>
        <v>0942</v>
      </c>
      <c r="H35" s="224">
        <v>0</v>
      </c>
      <c r="I35" s="224">
        <v>0</v>
      </c>
      <c r="J35" s="224">
        <v>0</v>
      </c>
      <c r="K35" s="93"/>
      <c r="L35" s="92"/>
      <c r="M35" s="92"/>
      <c r="N35" s="93"/>
      <c r="O35" s="218"/>
      <c r="P35" s="49"/>
      <c r="Q35" s="246" t="str">
        <f>IF(C35="","",'OPĆI DIO'!$C$1)</f>
        <v>42024 SVEUČILIŠTE JURJA DOBRILE U PULI</v>
      </c>
      <c r="R35" s="40" t="str">
        <f t="shared" si="4"/>
        <v>329</v>
      </c>
      <c r="S35" s="40" t="str">
        <f t="shared" si="5"/>
        <v>32</v>
      </c>
      <c r="T35" s="40" t="str">
        <f t="shared" si="6"/>
        <v>94</v>
      </c>
      <c r="U35" s="40" t="str">
        <f t="shared" si="7"/>
        <v>3</v>
      </c>
      <c r="Y35" s="40">
        <v>3293</v>
      </c>
      <c r="Z35" s="40" t="s">
        <v>130</v>
      </c>
      <c r="AB35" s="40" t="str">
        <f t="shared" si="8"/>
        <v>32</v>
      </c>
      <c r="AC35" s="40" t="str">
        <f t="shared" si="9"/>
        <v>329</v>
      </c>
      <c r="AE35" s="90" t="s">
        <v>1039</v>
      </c>
      <c r="AF35" s="40" t="s">
        <v>1040</v>
      </c>
      <c r="AG35" s="40" t="str">
        <f t="shared" si="10"/>
        <v>A679071</v>
      </c>
      <c r="AH35" s="40" t="s">
        <v>3929</v>
      </c>
    </row>
    <row r="36" spans="1:34">
      <c r="A36" s="330">
        <v>563</v>
      </c>
      <c r="B36" s="45" t="str">
        <f t="shared" si="0"/>
        <v>Europski fond za regionalni razvoj (ERDF)</v>
      </c>
      <c r="C36" s="332">
        <v>3111</v>
      </c>
      <c r="D36" s="45" t="str">
        <f t="shared" si="1"/>
        <v>Plaće za redovan rad</v>
      </c>
      <c r="E36" s="328" t="s">
        <v>741</v>
      </c>
      <c r="F36" s="45" t="str">
        <f t="shared" si="2"/>
        <v>Poziv Modernizacija, unaprjeđenje i proširenje infrastrukture studentskog smještaja za studente u nepovoljnom položaju</v>
      </c>
      <c r="G36" s="45" t="str">
        <f t="shared" si="3"/>
        <v>0942</v>
      </c>
      <c r="H36" s="224">
        <v>0</v>
      </c>
      <c r="I36" s="224">
        <v>0</v>
      </c>
      <c r="J36" s="224">
        <v>0</v>
      </c>
      <c r="K36" s="93"/>
      <c r="L36" s="92"/>
      <c r="M36" s="92"/>
      <c r="N36" s="93"/>
      <c r="O36" s="218"/>
      <c r="P36" s="49"/>
      <c r="Q36" s="246" t="str">
        <f>IF(C36="","",'OPĆI DIO'!$C$1)</f>
        <v>42024 SVEUČILIŠTE JURJA DOBRILE U PULI</v>
      </c>
      <c r="R36" s="40" t="str">
        <f t="shared" si="4"/>
        <v>311</v>
      </c>
      <c r="S36" s="40" t="str">
        <f t="shared" si="5"/>
        <v>31</v>
      </c>
      <c r="T36" s="40" t="str">
        <f t="shared" si="6"/>
        <v>94</v>
      </c>
      <c r="U36" s="40" t="str">
        <f t="shared" si="7"/>
        <v>3</v>
      </c>
      <c r="Y36" s="40">
        <v>3294</v>
      </c>
      <c r="Z36" s="40" t="s">
        <v>84</v>
      </c>
      <c r="AB36" s="40" t="str">
        <f t="shared" si="8"/>
        <v>32</v>
      </c>
      <c r="AC36" s="40" t="str">
        <f t="shared" si="9"/>
        <v>329</v>
      </c>
      <c r="AE36" s="90" t="s">
        <v>1565</v>
      </c>
      <c r="AF36" s="40" t="s">
        <v>1566</v>
      </c>
      <c r="AG36" s="40" t="str">
        <f t="shared" si="10"/>
        <v>A679071</v>
      </c>
      <c r="AH36" s="40" t="s">
        <v>3929</v>
      </c>
    </row>
    <row r="37" spans="1:34">
      <c r="A37" s="330">
        <v>563</v>
      </c>
      <c r="B37" s="45" t="str">
        <f t="shared" si="0"/>
        <v>Europski fond za regionalni razvoj (ERDF)</v>
      </c>
      <c r="C37" s="332">
        <v>3132</v>
      </c>
      <c r="D37" s="45" t="str">
        <f t="shared" si="1"/>
        <v>Doprinosi za obvezno zdravstveno osiguranje</v>
      </c>
      <c r="E37" s="328" t="s">
        <v>741</v>
      </c>
      <c r="F37" s="45" t="str">
        <f t="shared" si="2"/>
        <v>Poziv Modernizacija, unaprjeđenje i proširenje infrastrukture studentskog smještaja za studente u nepovoljnom položaju</v>
      </c>
      <c r="G37" s="45" t="str">
        <f t="shared" si="3"/>
        <v>0942</v>
      </c>
      <c r="H37" s="224">
        <v>0</v>
      </c>
      <c r="I37" s="224">
        <v>0</v>
      </c>
      <c r="J37" s="224">
        <v>0</v>
      </c>
      <c r="K37" s="93"/>
      <c r="L37" s="92"/>
      <c r="M37" s="92"/>
      <c r="N37" s="93"/>
      <c r="O37" s="218"/>
      <c r="P37" s="49"/>
      <c r="Q37" s="246" t="str">
        <f>IF(C37="","",'OPĆI DIO'!$C$1)</f>
        <v>42024 SVEUČILIŠTE JURJA DOBRILE U PULI</v>
      </c>
      <c r="R37" s="40" t="str">
        <f t="shared" si="4"/>
        <v>313</v>
      </c>
      <c r="S37" s="40" t="str">
        <f t="shared" si="5"/>
        <v>31</v>
      </c>
      <c r="T37" s="40" t="str">
        <f t="shared" si="6"/>
        <v>94</v>
      </c>
      <c r="U37" s="40" t="str">
        <f t="shared" si="7"/>
        <v>3</v>
      </c>
      <c r="Y37" s="40">
        <v>3295</v>
      </c>
      <c r="Z37" s="40" t="s">
        <v>53</v>
      </c>
      <c r="AB37" s="40" t="str">
        <f t="shared" si="8"/>
        <v>32</v>
      </c>
      <c r="AC37" s="40" t="str">
        <f t="shared" si="9"/>
        <v>329</v>
      </c>
      <c r="AE37" s="90" t="s">
        <v>1567</v>
      </c>
      <c r="AF37" s="40" t="s">
        <v>1568</v>
      </c>
      <c r="AG37" s="40" t="str">
        <f t="shared" si="10"/>
        <v>A679071</v>
      </c>
      <c r="AH37" s="40" t="s">
        <v>3929</v>
      </c>
    </row>
    <row r="38" spans="1:34">
      <c r="A38" s="330">
        <v>563</v>
      </c>
      <c r="B38" s="45" t="str">
        <f t="shared" si="0"/>
        <v>Europski fond za regionalni razvoj (ERDF)</v>
      </c>
      <c r="C38" s="332">
        <v>3299</v>
      </c>
      <c r="D38" s="45" t="str">
        <f t="shared" si="1"/>
        <v>Ostali nespomenuti rashodi poslovanja</v>
      </c>
      <c r="E38" s="328" t="s">
        <v>741</v>
      </c>
      <c r="F38" s="45" t="str">
        <f t="shared" si="2"/>
        <v>Poziv Modernizacija, unaprjeđenje i proširenje infrastrukture studentskog smještaja za studente u nepovoljnom položaju</v>
      </c>
      <c r="G38" s="45" t="str">
        <f t="shared" si="3"/>
        <v>0942</v>
      </c>
      <c r="H38" s="224">
        <v>0</v>
      </c>
      <c r="I38" s="224">
        <v>0</v>
      </c>
      <c r="J38" s="224">
        <v>0</v>
      </c>
      <c r="K38" s="93"/>
      <c r="L38" s="92"/>
      <c r="M38" s="92"/>
      <c r="N38" s="93"/>
      <c r="O38" s="218"/>
      <c r="P38" s="49"/>
      <c r="Q38" s="246" t="str">
        <f>IF(C38="","",'OPĆI DIO'!$C$1)</f>
        <v>42024 SVEUČILIŠTE JURJA DOBRILE U PULI</v>
      </c>
      <c r="R38" s="40" t="str">
        <f t="shared" si="4"/>
        <v>329</v>
      </c>
      <c r="S38" s="40" t="str">
        <f t="shared" si="5"/>
        <v>32</v>
      </c>
      <c r="T38" s="40" t="str">
        <f t="shared" si="6"/>
        <v>94</v>
      </c>
      <c r="U38" s="40" t="str">
        <f t="shared" si="7"/>
        <v>3</v>
      </c>
      <c r="Y38" s="40">
        <v>3296</v>
      </c>
      <c r="Z38" s="40" t="s">
        <v>147</v>
      </c>
      <c r="AB38" s="40" t="str">
        <f t="shared" si="8"/>
        <v>32</v>
      </c>
      <c r="AC38" s="40" t="str">
        <f t="shared" si="9"/>
        <v>329</v>
      </c>
      <c r="AE38" s="90" t="s">
        <v>1569</v>
      </c>
      <c r="AF38" s="40" t="s">
        <v>1570</v>
      </c>
      <c r="AG38" s="40" t="str">
        <f t="shared" si="10"/>
        <v>A679071</v>
      </c>
      <c r="AH38" s="40" t="s">
        <v>3929</v>
      </c>
    </row>
    <row r="39" spans="1:34">
      <c r="A39" s="330">
        <v>51</v>
      </c>
      <c r="B39" s="45" t="str">
        <f t="shared" si="0"/>
        <v>Pomoći EU</v>
      </c>
      <c r="C39" s="332">
        <v>3111</v>
      </c>
      <c r="D39" s="45" t="str">
        <f t="shared" si="1"/>
        <v>Plaće za redovan rad</v>
      </c>
      <c r="E39" s="328" t="s">
        <v>689</v>
      </c>
      <c r="F39" s="45" t="str">
        <f t="shared" si="2"/>
        <v>NOVI PODPROJEKT</v>
      </c>
      <c r="G39" s="45" t="str">
        <f t="shared" si="3"/>
        <v>NOVI PODPROJEKT</v>
      </c>
      <c r="H39" s="224">
        <v>15450</v>
      </c>
      <c r="I39" s="224">
        <v>18000</v>
      </c>
      <c r="J39" s="224">
        <v>0</v>
      </c>
      <c r="K39" s="93" t="s">
        <v>4836</v>
      </c>
      <c r="L39" s="92">
        <v>44713</v>
      </c>
      <c r="M39" s="92">
        <v>46173</v>
      </c>
      <c r="N39" s="93" t="s">
        <v>4838</v>
      </c>
      <c r="O39" s="218" t="s">
        <v>4837</v>
      </c>
      <c r="P39" s="49"/>
      <c r="Q39" s="246" t="str">
        <f>IF(C39="","",'OPĆI DIO'!$C$1)</f>
        <v>42024 SVEUČILIŠTE JURJA DOBRILE U PULI</v>
      </c>
      <c r="R39" s="40" t="str">
        <f t="shared" si="4"/>
        <v>311</v>
      </c>
      <c r="S39" s="40" t="str">
        <f t="shared" si="5"/>
        <v>31</v>
      </c>
      <c r="T39" s="40" t="str">
        <f t="shared" si="6"/>
        <v>OV</v>
      </c>
      <c r="U39" s="40" t="str">
        <f t="shared" si="7"/>
        <v>3</v>
      </c>
      <c r="Y39" s="40">
        <v>3299</v>
      </c>
      <c r="Z39" s="40" t="s">
        <v>56</v>
      </c>
      <c r="AB39" s="40" t="str">
        <f t="shared" si="8"/>
        <v>32</v>
      </c>
      <c r="AC39" s="40" t="str">
        <f t="shared" si="9"/>
        <v>329</v>
      </c>
      <c r="AE39" s="90" t="s">
        <v>1571</v>
      </c>
      <c r="AF39" s="40" t="s">
        <v>1572</v>
      </c>
      <c r="AG39" s="40" t="str">
        <f t="shared" si="10"/>
        <v>A679071</v>
      </c>
      <c r="AH39" s="40" t="s">
        <v>3929</v>
      </c>
    </row>
    <row r="40" spans="1:34">
      <c r="A40" s="330">
        <v>51</v>
      </c>
      <c r="B40" s="45" t="str">
        <f t="shared" si="0"/>
        <v>Pomoći EU</v>
      </c>
      <c r="C40" s="332">
        <v>3132</v>
      </c>
      <c r="D40" s="45" t="str">
        <f t="shared" si="1"/>
        <v>Doprinosi za obvezno zdravstveno osiguranje</v>
      </c>
      <c r="E40" s="328" t="s">
        <v>689</v>
      </c>
      <c r="F40" s="45" t="str">
        <f t="shared" si="2"/>
        <v>NOVI PODPROJEKT</v>
      </c>
      <c r="G40" s="45" t="str">
        <f t="shared" si="3"/>
        <v>NOVI PODPROJEKT</v>
      </c>
      <c r="H40" s="224">
        <v>2550</v>
      </c>
      <c r="I40" s="224">
        <v>0</v>
      </c>
      <c r="J40" s="224">
        <v>0</v>
      </c>
      <c r="K40" s="93" t="s">
        <v>4836</v>
      </c>
      <c r="L40" s="92"/>
      <c r="M40" s="92"/>
      <c r="N40" s="93"/>
      <c r="O40" s="218"/>
      <c r="P40" s="49"/>
      <c r="Q40" s="246" t="str">
        <f>IF(C40="","",'OPĆI DIO'!$C$1)</f>
        <v>42024 SVEUČILIŠTE JURJA DOBRILE U PULI</v>
      </c>
      <c r="R40" s="40" t="str">
        <f t="shared" si="4"/>
        <v>313</v>
      </c>
      <c r="S40" s="40" t="str">
        <f t="shared" si="5"/>
        <v>31</v>
      </c>
      <c r="T40" s="40" t="str">
        <f t="shared" si="6"/>
        <v>OV</v>
      </c>
      <c r="U40" s="40" t="str">
        <f t="shared" si="7"/>
        <v>3</v>
      </c>
      <c r="Y40" s="40">
        <v>3411</v>
      </c>
      <c r="Z40" s="40" t="s">
        <v>185</v>
      </c>
      <c r="AB40" s="40" t="str">
        <f t="shared" si="8"/>
        <v>34</v>
      </c>
      <c r="AC40" s="40" t="str">
        <f t="shared" si="9"/>
        <v>341</v>
      </c>
      <c r="AE40" s="90" t="s">
        <v>1573</v>
      </c>
      <c r="AF40" s="40" t="s">
        <v>1574</v>
      </c>
      <c r="AG40" s="40" t="str">
        <f t="shared" si="10"/>
        <v>A679071</v>
      </c>
      <c r="AH40" s="40" t="s">
        <v>3929</v>
      </c>
    </row>
    <row r="41" spans="1:34">
      <c r="A41" s="330">
        <v>51</v>
      </c>
      <c r="B41" s="45" t="str">
        <f t="shared" si="0"/>
        <v>Pomoći EU</v>
      </c>
      <c r="C41" s="332">
        <v>3211</v>
      </c>
      <c r="D41" s="45" t="str">
        <f t="shared" si="1"/>
        <v>Službena putovanja</v>
      </c>
      <c r="E41" s="328" t="s">
        <v>689</v>
      </c>
      <c r="F41" s="45" t="str">
        <f t="shared" si="2"/>
        <v>NOVI PODPROJEKT</v>
      </c>
      <c r="G41" s="45" t="str">
        <f t="shared" si="3"/>
        <v>NOVI PODPROJEKT</v>
      </c>
      <c r="H41" s="224">
        <v>6000</v>
      </c>
      <c r="I41" s="224">
        <v>0</v>
      </c>
      <c r="J41" s="224">
        <v>0</v>
      </c>
      <c r="K41" s="93" t="s">
        <v>4836</v>
      </c>
      <c r="L41" s="92"/>
      <c r="M41" s="92"/>
      <c r="N41" s="93"/>
      <c r="O41" s="218"/>
      <c r="P41" s="49"/>
      <c r="Q41" s="246" t="str">
        <f>IF(C41="","",'OPĆI DIO'!$C$1)</f>
        <v>42024 SVEUČILIŠTE JURJA DOBRILE U PULI</v>
      </c>
      <c r="R41" s="40" t="str">
        <f t="shared" si="4"/>
        <v>321</v>
      </c>
      <c r="S41" s="40" t="str">
        <f t="shared" si="5"/>
        <v>32</v>
      </c>
      <c r="T41" s="40" t="str">
        <f t="shared" si="6"/>
        <v>OV</v>
      </c>
      <c r="U41" s="40" t="str">
        <f t="shared" si="7"/>
        <v>3</v>
      </c>
      <c r="Y41" s="40">
        <v>3422</v>
      </c>
      <c r="Z41" s="40" t="s">
        <v>148</v>
      </c>
      <c r="AB41" s="40" t="str">
        <f t="shared" si="8"/>
        <v>34</v>
      </c>
      <c r="AC41" s="40" t="str">
        <f t="shared" si="9"/>
        <v>342</v>
      </c>
      <c r="AE41" s="90" t="s">
        <v>1575</v>
      </c>
      <c r="AF41" s="40" t="s">
        <v>1576</v>
      </c>
      <c r="AG41" s="40" t="str">
        <f t="shared" si="10"/>
        <v>A679071</v>
      </c>
      <c r="AH41" s="40" t="s">
        <v>3929</v>
      </c>
    </row>
    <row r="42" spans="1:34">
      <c r="A42" s="330">
        <v>51</v>
      </c>
      <c r="B42" s="45" t="str">
        <f t="shared" si="0"/>
        <v>Pomoći EU</v>
      </c>
      <c r="C42" s="332">
        <v>3299</v>
      </c>
      <c r="D42" s="45" t="str">
        <f t="shared" si="1"/>
        <v>Ostali nespomenuti rashodi poslovanja</v>
      </c>
      <c r="E42" s="328" t="s">
        <v>689</v>
      </c>
      <c r="F42" s="45" t="str">
        <f t="shared" si="2"/>
        <v>NOVI PODPROJEKT</v>
      </c>
      <c r="G42" s="45" t="str">
        <f t="shared" si="3"/>
        <v>NOVI PODPROJEKT</v>
      </c>
      <c r="H42" s="224">
        <v>41000</v>
      </c>
      <c r="I42" s="224">
        <v>1340</v>
      </c>
      <c r="J42" s="224">
        <v>0</v>
      </c>
      <c r="K42" s="93" t="s">
        <v>4836</v>
      </c>
      <c r="L42" s="92"/>
      <c r="M42" s="92"/>
      <c r="N42" s="93"/>
      <c r="O42" s="218"/>
      <c r="P42" s="49"/>
      <c r="Q42" s="246" t="str">
        <f>IF(C42="","",'OPĆI DIO'!$C$1)</f>
        <v>42024 SVEUČILIŠTE JURJA DOBRILE U PULI</v>
      </c>
      <c r="R42" s="40" t="str">
        <f t="shared" si="4"/>
        <v>329</v>
      </c>
      <c r="S42" s="40" t="str">
        <f t="shared" si="5"/>
        <v>32</v>
      </c>
      <c r="T42" s="40" t="str">
        <f t="shared" si="6"/>
        <v>OV</v>
      </c>
      <c r="U42" s="40" t="str">
        <f t="shared" si="7"/>
        <v>3</v>
      </c>
      <c r="Y42" s="40">
        <v>3423</v>
      </c>
      <c r="Z42" s="40" t="s">
        <v>148</v>
      </c>
      <c r="AB42" s="40" t="str">
        <f t="shared" si="8"/>
        <v>34</v>
      </c>
      <c r="AC42" s="40" t="str">
        <f t="shared" si="9"/>
        <v>342</v>
      </c>
      <c r="AE42" s="90" t="s">
        <v>1577</v>
      </c>
      <c r="AF42" s="40" t="s">
        <v>1578</v>
      </c>
      <c r="AG42" s="40" t="str">
        <f t="shared" si="10"/>
        <v>A679071</v>
      </c>
      <c r="AH42" s="40" t="s">
        <v>3929</v>
      </c>
    </row>
    <row r="43" spans="1:34">
      <c r="A43" s="330"/>
      <c r="B43" s="45" t="str">
        <f t="shared" si="0"/>
        <v/>
      </c>
      <c r="C43" s="332"/>
      <c r="D43" s="45" t="str">
        <f t="shared" si="1"/>
        <v/>
      </c>
      <c r="E43" s="328"/>
      <c r="F43" s="45" t="str">
        <f t="shared" si="2"/>
        <v/>
      </c>
      <c r="G43" s="45" t="str">
        <f t="shared" si="3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4"/>
        <v/>
      </c>
      <c r="S43" s="40" t="str">
        <f t="shared" si="5"/>
        <v/>
      </c>
      <c r="T43" s="40" t="str">
        <f t="shared" si="6"/>
        <v/>
      </c>
      <c r="U43" s="40" t="str">
        <f t="shared" si="7"/>
        <v/>
      </c>
      <c r="Y43" s="40">
        <v>3427</v>
      </c>
      <c r="Z43" s="40" t="s">
        <v>187</v>
      </c>
      <c r="AB43" s="40" t="str">
        <f t="shared" si="8"/>
        <v>34</v>
      </c>
      <c r="AC43" s="40" t="str">
        <f t="shared" si="9"/>
        <v>342</v>
      </c>
      <c r="AE43" s="90" t="s">
        <v>1579</v>
      </c>
      <c r="AF43" s="40" t="s">
        <v>1580</v>
      </c>
      <c r="AG43" s="40" t="str">
        <f t="shared" si="10"/>
        <v>A679071</v>
      </c>
      <c r="AH43" s="40" t="s">
        <v>3929</v>
      </c>
    </row>
    <row r="44" spans="1:34">
      <c r="A44" s="330"/>
      <c r="B44" s="45" t="str">
        <f t="shared" si="0"/>
        <v/>
      </c>
      <c r="C44" s="332"/>
      <c r="D44" s="45" t="str">
        <f t="shared" si="1"/>
        <v/>
      </c>
      <c r="E44" s="328"/>
      <c r="F44" s="45" t="str">
        <f t="shared" si="2"/>
        <v/>
      </c>
      <c r="G44" s="45" t="str">
        <f t="shared" si="3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4"/>
        <v/>
      </c>
      <c r="S44" s="40" t="str">
        <f t="shared" si="5"/>
        <v/>
      </c>
      <c r="T44" s="40" t="str">
        <f t="shared" si="6"/>
        <v/>
      </c>
      <c r="U44" s="40" t="str">
        <f t="shared" si="7"/>
        <v/>
      </c>
      <c r="Y44" s="40">
        <v>3431</v>
      </c>
      <c r="Z44" s="40" t="s">
        <v>81</v>
      </c>
      <c r="AB44" s="40" t="str">
        <f t="shared" si="8"/>
        <v>34</v>
      </c>
      <c r="AC44" s="40" t="str">
        <f t="shared" si="9"/>
        <v>343</v>
      </c>
      <c r="AE44" s="90" t="s">
        <v>1581</v>
      </c>
      <c r="AF44" s="40" t="s">
        <v>1582</v>
      </c>
      <c r="AG44" s="40" t="str">
        <f t="shared" si="10"/>
        <v>A679071</v>
      </c>
      <c r="AH44" s="40" t="s">
        <v>3929</v>
      </c>
    </row>
    <row r="45" spans="1:34">
      <c r="A45" s="330"/>
      <c r="B45" s="45" t="str">
        <f t="shared" si="0"/>
        <v/>
      </c>
      <c r="C45" s="332"/>
      <c r="D45" s="45" t="str">
        <f t="shared" si="1"/>
        <v/>
      </c>
      <c r="E45" s="328"/>
      <c r="F45" s="45" t="str">
        <f t="shared" si="2"/>
        <v/>
      </c>
      <c r="G45" s="45" t="str">
        <f t="shared" si="3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4"/>
        <v/>
      </c>
      <c r="S45" s="40" t="str">
        <f t="shared" si="5"/>
        <v/>
      </c>
      <c r="T45" s="40" t="str">
        <f t="shared" si="6"/>
        <v/>
      </c>
      <c r="U45" s="40" t="str">
        <f t="shared" si="7"/>
        <v/>
      </c>
      <c r="Y45" s="40">
        <v>3432</v>
      </c>
      <c r="Z45" s="40" t="s">
        <v>97</v>
      </c>
      <c r="AB45" s="40" t="str">
        <f t="shared" si="8"/>
        <v>34</v>
      </c>
      <c r="AC45" s="40" t="str">
        <f t="shared" si="9"/>
        <v>343</v>
      </c>
      <c r="AE45" s="90" t="s">
        <v>2020</v>
      </c>
      <c r="AF45" s="40" t="s">
        <v>2021</v>
      </c>
      <c r="AG45" s="40" t="str">
        <f t="shared" si="10"/>
        <v>A679071</v>
      </c>
      <c r="AH45" s="40" t="s">
        <v>3929</v>
      </c>
    </row>
    <row r="46" spans="1:34">
      <c r="A46" s="330"/>
      <c r="B46" s="45" t="str">
        <f t="shared" si="0"/>
        <v/>
      </c>
      <c r="C46" s="332"/>
      <c r="D46" s="45" t="str">
        <f t="shared" si="1"/>
        <v/>
      </c>
      <c r="E46" s="328"/>
      <c r="F46" s="45" t="str">
        <f t="shared" si="2"/>
        <v/>
      </c>
      <c r="G46" s="45" t="str">
        <f t="shared" si="3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4"/>
        <v/>
      </c>
      <c r="S46" s="40" t="str">
        <f t="shared" si="5"/>
        <v/>
      </c>
      <c r="T46" s="40" t="str">
        <f t="shared" si="6"/>
        <v/>
      </c>
      <c r="U46" s="40" t="str">
        <f t="shared" si="7"/>
        <v/>
      </c>
      <c r="Y46" s="40">
        <v>3433</v>
      </c>
      <c r="Z46" s="40" t="s">
        <v>135</v>
      </c>
      <c r="AB46" s="40" t="str">
        <f t="shared" si="8"/>
        <v>34</v>
      </c>
      <c r="AC46" s="40" t="str">
        <f t="shared" si="9"/>
        <v>343</v>
      </c>
      <c r="AE46" s="90" t="s">
        <v>2022</v>
      </c>
      <c r="AF46" s="40" t="s">
        <v>2023</v>
      </c>
      <c r="AG46" s="40" t="str">
        <f t="shared" si="10"/>
        <v>A679071</v>
      </c>
      <c r="AH46" s="40" t="s">
        <v>3929</v>
      </c>
    </row>
    <row r="47" spans="1:34">
      <c r="A47" s="330"/>
      <c r="B47" s="45" t="str">
        <f t="shared" si="0"/>
        <v/>
      </c>
      <c r="C47" s="332"/>
      <c r="D47" s="45" t="str">
        <f t="shared" si="1"/>
        <v/>
      </c>
      <c r="E47" s="328"/>
      <c r="F47" s="45" t="str">
        <f t="shared" si="2"/>
        <v/>
      </c>
      <c r="G47" s="45" t="str">
        <f t="shared" si="3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66</v>
      </c>
      <c r="AB47" s="40" t="str">
        <f t="shared" si="8"/>
        <v>34</v>
      </c>
      <c r="AC47" s="40" t="str">
        <f t="shared" si="9"/>
        <v>343</v>
      </c>
      <c r="AE47" s="90" t="s">
        <v>2024</v>
      </c>
      <c r="AF47" s="40" t="s">
        <v>2025</v>
      </c>
      <c r="AG47" s="40" t="str">
        <f t="shared" si="10"/>
        <v>A679071</v>
      </c>
      <c r="AH47" s="40" t="s">
        <v>3929</v>
      </c>
    </row>
    <row r="48" spans="1:34">
      <c r="A48" s="330"/>
      <c r="B48" s="45" t="str">
        <f t="shared" si="0"/>
        <v/>
      </c>
      <c r="C48" s="332"/>
      <c r="D48" s="45" t="str">
        <f t="shared" si="1"/>
        <v/>
      </c>
      <c r="E48" s="328"/>
      <c r="F48" s="45" t="str">
        <f t="shared" si="2"/>
        <v/>
      </c>
      <c r="G48" s="45" t="str">
        <f t="shared" si="3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4"/>
        <v/>
      </c>
      <c r="S48" s="40" t="str">
        <f t="shared" si="5"/>
        <v/>
      </c>
      <c r="T48" s="40" t="str">
        <f t="shared" si="6"/>
        <v/>
      </c>
      <c r="U48" s="40" t="str">
        <f t="shared" si="7"/>
        <v/>
      </c>
      <c r="Y48" s="40">
        <v>3511</v>
      </c>
      <c r="Z48" s="40" t="s">
        <v>178</v>
      </c>
      <c r="AB48" s="40" t="str">
        <f t="shared" si="8"/>
        <v>35</v>
      </c>
      <c r="AC48" s="40" t="str">
        <f t="shared" si="9"/>
        <v>351</v>
      </c>
      <c r="AE48" s="90" t="s">
        <v>2026</v>
      </c>
      <c r="AF48" s="40" t="s">
        <v>2027</v>
      </c>
      <c r="AG48" s="40" t="str">
        <f t="shared" si="10"/>
        <v>A679071</v>
      </c>
      <c r="AH48" s="40" t="s">
        <v>3929</v>
      </c>
    </row>
    <row r="49" spans="1:34">
      <c r="A49" s="330"/>
      <c r="B49" s="45" t="str">
        <f t="shared" si="0"/>
        <v/>
      </c>
      <c r="C49" s="332"/>
      <c r="D49" s="45" t="str">
        <f t="shared" si="1"/>
        <v/>
      </c>
      <c r="E49" s="328"/>
      <c r="F49" s="45" t="str">
        <f t="shared" si="2"/>
        <v/>
      </c>
      <c r="G49" s="45" t="str">
        <f t="shared" si="3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4"/>
        <v/>
      </c>
      <c r="S49" s="40" t="str">
        <f t="shared" si="5"/>
        <v/>
      </c>
      <c r="T49" s="40" t="str">
        <f t="shared" si="6"/>
        <v/>
      </c>
      <c r="U49" s="40" t="str">
        <f t="shared" si="7"/>
        <v/>
      </c>
      <c r="Y49" s="40">
        <v>3512</v>
      </c>
      <c r="Z49" s="40" t="s">
        <v>180</v>
      </c>
      <c r="AB49" s="40" t="str">
        <f t="shared" si="8"/>
        <v>35</v>
      </c>
      <c r="AC49" s="40" t="str">
        <f t="shared" si="9"/>
        <v>351</v>
      </c>
      <c r="AE49" s="90" t="s">
        <v>4138</v>
      </c>
      <c r="AF49" s="40" t="s">
        <v>4139</v>
      </c>
      <c r="AG49" s="40" t="str">
        <f t="shared" si="10"/>
        <v>A679071</v>
      </c>
      <c r="AH49" s="40" t="s">
        <v>3929</v>
      </c>
    </row>
    <row r="50" spans="1:34">
      <c r="A50" s="330"/>
      <c r="B50" s="45" t="str">
        <f t="shared" si="0"/>
        <v/>
      </c>
      <c r="C50" s="332"/>
      <c r="D50" s="45" t="str">
        <f t="shared" si="1"/>
        <v/>
      </c>
      <c r="E50" s="328"/>
      <c r="F50" s="45" t="str">
        <f t="shared" si="2"/>
        <v/>
      </c>
      <c r="G50" s="45" t="str">
        <f t="shared" si="3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3522</v>
      </c>
      <c r="Z50" s="40" t="s">
        <v>230</v>
      </c>
      <c r="AB50" s="40" t="str">
        <f t="shared" si="8"/>
        <v>35</v>
      </c>
      <c r="AC50" s="40" t="str">
        <f t="shared" si="9"/>
        <v>352</v>
      </c>
      <c r="AE50" s="90" t="s">
        <v>4140</v>
      </c>
      <c r="AF50" s="40" t="s">
        <v>4141</v>
      </c>
      <c r="AG50" s="40" t="str">
        <f t="shared" si="10"/>
        <v>A679071</v>
      </c>
      <c r="AH50" s="40" t="s">
        <v>3929</v>
      </c>
    </row>
    <row r="51" spans="1:34">
      <c r="A51" s="330"/>
      <c r="B51" s="45" t="str">
        <f t="shared" si="0"/>
        <v/>
      </c>
      <c r="C51" s="332"/>
      <c r="D51" s="45" t="str">
        <f t="shared" si="1"/>
        <v/>
      </c>
      <c r="E51" s="328"/>
      <c r="F51" s="45" t="str">
        <f t="shared" si="2"/>
        <v/>
      </c>
      <c r="G51" s="45" t="str">
        <f t="shared" si="3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4"/>
        <v/>
      </c>
      <c r="S51" s="40" t="str">
        <f t="shared" si="5"/>
        <v/>
      </c>
      <c r="T51" s="40" t="str">
        <f t="shared" si="6"/>
        <v/>
      </c>
      <c r="U51" s="40" t="str">
        <f t="shared" si="7"/>
        <v/>
      </c>
      <c r="Y51" s="40">
        <v>3531</v>
      </c>
      <c r="Z51" s="40" t="s">
        <v>132</v>
      </c>
      <c r="AB51" s="40" t="str">
        <f t="shared" si="8"/>
        <v>35</v>
      </c>
      <c r="AC51" s="40" t="str">
        <f t="shared" si="9"/>
        <v>353</v>
      </c>
      <c r="AE51" s="90" t="s">
        <v>4142</v>
      </c>
      <c r="AF51" s="40" t="s">
        <v>4143</v>
      </c>
      <c r="AG51" s="40" t="str">
        <f t="shared" si="10"/>
        <v>A679071</v>
      </c>
      <c r="AH51" s="40" t="s">
        <v>3929</v>
      </c>
    </row>
    <row r="52" spans="1:34">
      <c r="A52" s="330"/>
      <c r="B52" s="45" t="str">
        <f t="shared" si="0"/>
        <v/>
      </c>
      <c r="C52" s="332"/>
      <c r="D52" s="45" t="str">
        <f t="shared" si="1"/>
        <v/>
      </c>
      <c r="E52" s="328"/>
      <c r="F52" s="45" t="str">
        <f t="shared" si="2"/>
        <v/>
      </c>
      <c r="G52" s="45" t="str">
        <f t="shared" si="3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4"/>
        <v/>
      </c>
      <c r="S52" s="40" t="str">
        <f t="shared" si="5"/>
        <v/>
      </c>
      <c r="T52" s="40" t="str">
        <f t="shared" si="6"/>
        <v/>
      </c>
      <c r="U52" s="40" t="str">
        <f t="shared" si="7"/>
        <v/>
      </c>
      <c r="Y52" s="40">
        <v>3611</v>
      </c>
      <c r="Z52" s="40" t="s">
        <v>86</v>
      </c>
      <c r="AB52" s="40" t="str">
        <f t="shared" si="8"/>
        <v>36</v>
      </c>
      <c r="AC52" s="40" t="str">
        <f t="shared" si="9"/>
        <v>361</v>
      </c>
      <c r="AE52" s="90" t="s">
        <v>4144</v>
      </c>
      <c r="AF52" s="40" t="s">
        <v>1040</v>
      </c>
      <c r="AG52" s="40" t="str">
        <f t="shared" si="10"/>
        <v>A679071</v>
      </c>
      <c r="AH52" s="40" t="s">
        <v>3929</v>
      </c>
    </row>
    <row r="53" spans="1:34">
      <c r="A53" s="330"/>
      <c r="B53" s="45" t="str">
        <f t="shared" si="0"/>
        <v/>
      </c>
      <c r="C53" s="332"/>
      <c r="D53" s="45" t="str">
        <f t="shared" si="1"/>
        <v/>
      </c>
      <c r="E53" s="328"/>
      <c r="F53" s="45" t="str">
        <f t="shared" si="2"/>
        <v/>
      </c>
      <c r="G53" s="45" t="str">
        <f t="shared" si="3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4"/>
        <v/>
      </c>
      <c r="S53" s="40" t="str">
        <f t="shared" si="5"/>
        <v/>
      </c>
      <c r="T53" s="40" t="str">
        <f t="shared" si="6"/>
        <v/>
      </c>
      <c r="U53" s="40" t="str">
        <f t="shared" si="7"/>
        <v/>
      </c>
      <c r="Y53" s="40">
        <v>3621</v>
      </c>
      <c r="Z53" s="40" t="s">
        <v>136</v>
      </c>
      <c r="AB53" s="40" t="str">
        <f t="shared" si="8"/>
        <v>36</v>
      </c>
      <c r="AC53" s="40" t="str">
        <f t="shared" si="9"/>
        <v>362</v>
      </c>
      <c r="AE53" s="90" t="s">
        <v>4145</v>
      </c>
      <c r="AF53" s="40" t="s">
        <v>4146</v>
      </c>
      <c r="AG53" s="40" t="str">
        <f t="shared" si="10"/>
        <v>A679071</v>
      </c>
      <c r="AH53" s="40" t="s">
        <v>3929</v>
      </c>
    </row>
    <row r="54" spans="1:34">
      <c r="A54" s="330"/>
      <c r="B54" s="45" t="str">
        <f t="shared" si="0"/>
        <v/>
      </c>
      <c r="C54" s="332"/>
      <c r="D54" s="45" t="str">
        <f t="shared" si="1"/>
        <v/>
      </c>
      <c r="E54" s="328"/>
      <c r="F54" s="45" t="str">
        <f t="shared" si="2"/>
        <v/>
      </c>
      <c r="G54" s="45" t="str">
        <f t="shared" si="3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4"/>
        <v/>
      </c>
      <c r="S54" s="40" t="str">
        <f t="shared" si="5"/>
        <v/>
      </c>
      <c r="T54" s="40" t="str">
        <f t="shared" si="6"/>
        <v/>
      </c>
      <c r="U54" s="40" t="str">
        <f t="shared" si="7"/>
        <v/>
      </c>
      <c r="Y54" s="40">
        <v>3631</v>
      </c>
      <c r="Z54" s="40" t="s">
        <v>177</v>
      </c>
      <c r="AB54" s="40" t="str">
        <f t="shared" si="8"/>
        <v>36</v>
      </c>
      <c r="AC54" s="40" t="str">
        <f t="shared" si="9"/>
        <v>363</v>
      </c>
      <c r="AE54" s="90" t="s">
        <v>4147</v>
      </c>
      <c r="AF54" s="40" t="s">
        <v>4148</v>
      </c>
      <c r="AG54" s="40" t="str">
        <f t="shared" si="10"/>
        <v>A679071</v>
      </c>
      <c r="AH54" s="40" t="s">
        <v>3929</v>
      </c>
    </row>
    <row r="55" spans="1:34">
      <c r="A55" s="330"/>
      <c r="B55" s="45" t="str">
        <f t="shared" si="0"/>
        <v/>
      </c>
      <c r="C55" s="332"/>
      <c r="D55" s="45" t="str">
        <f t="shared" si="1"/>
        <v/>
      </c>
      <c r="E55" s="328"/>
      <c r="F55" s="45" t="str">
        <f t="shared" si="2"/>
        <v/>
      </c>
      <c r="G55" s="45" t="str">
        <f t="shared" si="3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4"/>
        <v/>
      </c>
      <c r="S55" s="40" t="str">
        <f t="shared" si="5"/>
        <v/>
      </c>
      <c r="T55" s="40" t="str">
        <f t="shared" si="6"/>
        <v/>
      </c>
      <c r="U55" s="40" t="str">
        <f t="shared" si="7"/>
        <v/>
      </c>
      <c r="Y55" s="40">
        <v>3632</v>
      </c>
      <c r="Z55" s="40" t="s">
        <v>231</v>
      </c>
      <c r="AB55" s="40" t="str">
        <f t="shared" si="8"/>
        <v>36</v>
      </c>
      <c r="AC55" s="40" t="str">
        <f t="shared" si="9"/>
        <v>363</v>
      </c>
      <c r="AE55" s="90" t="s">
        <v>4149</v>
      </c>
      <c r="AF55" s="40" t="s">
        <v>4150</v>
      </c>
      <c r="AG55" s="40" t="str">
        <f t="shared" si="10"/>
        <v>A679071</v>
      </c>
      <c r="AH55" s="40" t="s">
        <v>3929</v>
      </c>
    </row>
    <row r="56" spans="1:34">
      <c r="A56" s="330"/>
      <c r="B56" s="45" t="str">
        <f t="shared" si="0"/>
        <v/>
      </c>
      <c r="C56" s="332"/>
      <c r="D56" s="45" t="str">
        <f t="shared" si="1"/>
        <v/>
      </c>
      <c r="E56" s="328"/>
      <c r="F56" s="45" t="str">
        <f t="shared" si="2"/>
        <v/>
      </c>
      <c r="G56" s="45" t="str">
        <f t="shared" si="3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4"/>
        <v/>
      </c>
      <c r="S56" s="40" t="str">
        <f t="shared" si="5"/>
        <v/>
      </c>
      <c r="T56" s="40" t="str">
        <f t="shared" si="6"/>
        <v/>
      </c>
      <c r="U56" s="40" t="str">
        <f t="shared" si="7"/>
        <v/>
      </c>
      <c r="Y56" s="40">
        <v>3661</v>
      </c>
      <c r="Z56" s="40" t="s">
        <v>98</v>
      </c>
      <c r="AB56" s="40" t="str">
        <f t="shared" si="8"/>
        <v>36</v>
      </c>
      <c r="AC56" s="40" t="str">
        <f t="shared" si="9"/>
        <v>366</v>
      </c>
      <c r="AE56" s="90" t="s">
        <v>4151</v>
      </c>
      <c r="AF56" s="40" t="s">
        <v>4152</v>
      </c>
      <c r="AG56" s="40" t="str">
        <f t="shared" si="10"/>
        <v>A679071</v>
      </c>
      <c r="AH56" s="40" t="s">
        <v>3929</v>
      </c>
    </row>
    <row r="57" spans="1:34">
      <c r="A57" s="330"/>
      <c r="B57" s="45" t="str">
        <f t="shared" si="0"/>
        <v/>
      </c>
      <c r="C57" s="332"/>
      <c r="D57" s="45" t="str">
        <f t="shared" si="1"/>
        <v/>
      </c>
      <c r="E57" s="328"/>
      <c r="F57" s="45" t="str">
        <f t="shared" si="2"/>
        <v/>
      </c>
      <c r="G57" s="45" t="str">
        <f t="shared" si="3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3662</v>
      </c>
      <c r="Z57" s="40" t="s">
        <v>181</v>
      </c>
      <c r="AB57" s="40" t="str">
        <f t="shared" si="8"/>
        <v>36</v>
      </c>
      <c r="AC57" s="40" t="str">
        <f t="shared" si="9"/>
        <v>366</v>
      </c>
      <c r="AE57" s="90" t="s">
        <v>4153</v>
      </c>
      <c r="AF57" s="40" t="s">
        <v>4154</v>
      </c>
      <c r="AG57" s="40" t="str">
        <f t="shared" si="10"/>
        <v>A679071</v>
      </c>
      <c r="AH57" s="40" t="s">
        <v>3929</v>
      </c>
    </row>
    <row r="58" spans="1:34">
      <c r="A58" s="330"/>
      <c r="B58" s="45" t="str">
        <f t="shared" si="0"/>
        <v/>
      </c>
      <c r="C58" s="332"/>
      <c r="D58" s="45" t="str">
        <f t="shared" si="1"/>
        <v/>
      </c>
      <c r="E58" s="328"/>
      <c r="F58" s="45" t="str">
        <f t="shared" si="2"/>
        <v/>
      </c>
      <c r="G58" s="45" t="str">
        <f t="shared" si="3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3681</v>
      </c>
      <c r="Z58" s="40" t="s">
        <v>26</v>
      </c>
      <c r="AB58" s="40" t="str">
        <f t="shared" si="8"/>
        <v>36</v>
      </c>
      <c r="AC58" s="40" t="str">
        <f t="shared" si="9"/>
        <v>368</v>
      </c>
      <c r="AE58" s="90" t="s">
        <v>4155</v>
      </c>
      <c r="AF58" s="40" t="s">
        <v>1088</v>
      </c>
      <c r="AG58" s="40" t="str">
        <f t="shared" si="10"/>
        <v>A679071</v>
      </c>
      <c r="AH58" s="40" t="s">
        <v>3929</v>
      </c>
    </row>
    <row r="59" spans="1:34">
      <c r="A59" s="330"/>
      <c r="B59" s="45" t="str">
        <f t="shared" si="0"/>
        <v/>
      </c>
      <c r="C59" s="332"/>
      <c r="D59" s="45" t="str">
        <f t="shared" si="1"/>
        <v/>
      </c>
      <c r="E59" s="328"/>
      <c r="F59" s="45" t="str">
        <f t="shared" si="2"/>
        <v/>
      </c>
      <c r="G59" s="45" t="str">
        <f t="shared" si="3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3682</v>
      </c>
      <c r="Z59" s="40" t="s">
        <v>27</v>
      </c>
      <c r="AB59" s="40" t="str">
        <f t="shared" si="8"/>
        <v>36</v>
      </c>
      <c r="AC59" s="40" t="str">
        <f t="shared" si="9"/>
        <v>368</v>
      </c>
      <c r="AE59" s="90" t="s">
        <v>4156</v>
      </c>
      <c r="AF59" s="40" t="s">
        <v>4157</v>
      </c>
      <c r="AG59" s="40" t="str">
        <f t="shared" si="10"/>
        <v>A679071</v>
      </c>
      <c r="AH59" s="40" t="s">
        <v>3929</v>
      </c>
    </row>
    <row r="60" spans="1:34">
      <c r="A60" s="330"/>
      <c r="B60" s="45" t="str">
        <f t="shared" si="0"/>
        <v/>
      </c>
      <c r="C60" s="332"/>
      <c r="D60" s="45" t="str">
        <f t="shared" si="1"/>
        <v/>
      </c>
      <c r="E60" s="328"/>
      <c r="F60" s="45" t="str">
        <f t="shared" si="2"/>
        <v/>
      </c>
      <c r="G60" s="45" t="str">
        <f t="shared" si="3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4"/>
        <v/>
      </c>
      <c r="S60" s="40" t="str">
        <f t="shared" si="5"/>
        <v/>
      </c>
      <c r="T60" s="40" t="str">
        <f t="shared" si="6"/>
        <v/>
      </c>
      <c r="U60" s="40" t="str">
        <f t="shared" si="7"/>
        <v/>
      </c>
      <c r="Y60" s="40">
        <v>3691</v>
      </c>
      <c r="Z60" s="40" t="s">
        <v>103</v>
      </c>
      <c r="AB60" s="40" t="str">
        <f t="shared" si="8"/>
        <v>36</v>
      </c>
      <c r="AC60" s="40" t="str">
        <f t="shared" si="9"/>
        <v>369</v>
      </c>
      <c r="AE60" s="90" t="s">
        <v>692</v>
      </c>
      <c r="AF60" s="40" t="s">
        <v>693</v>
      </c>
      <c r="AG60" s="40" t="str">
        <f t="shared" si="10"/>
        <v>A679072</v>
      </c>
      <c r="AH60" s="40" t="s">
        <v>3929</v>
      </c>
    </row>
    <row r="61" spans="1:34">
      <c r="A61" s="330"/>
      <c r="B61" s="45" t="str">
        <f t="shared" si="0"/>
        <v/>
      </c>
      <c r="C61" s="332"/>
      <c r="D61" s="45" t="str">
        <f t="shared" si="1"/>
        <v/>
      </c>
      <c r="E61" s="328"/>
      <c r="F61" s="45" t="str">
        <f t="shared" si="2"/>
        <v/>
      </c>
      <c r="G61" s="45" t="str">
        <f t="shared" si="3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3692</v>
      </c>
      <c r="Z61" s="40" t="s">
        <v>175</v>
      </c>
      <c r="AB61" s="40" t="str">
        <f t="shared" si="8"/>
        <v>36</v>
      </c>
      <c r="AC61" s="40" t="str">
        <f t="shared" si="9"/>
        <v>369</v>
      </c>
      <c r="AE61" s="90" t="s">
        <v>1042</v>
      </c>
      <c r="AF61" s="40" t="s">
        <v>1043</v>
      </c>
      <c r="AG61" s="40" t="str">
        <f t="shared" si="10"/>
        <v>A679072</v>
      </c>
      <c r="AH61" s="40" t="s">
        <v>3929</v>
      </c>
    </row>
    <row r="62" spans="1:34">
      <c r="A62" s="330"/>
      <c r="B62" s="45" t="str">
        <f t="shared" si="0"/>
        <v/>
      </c>
      <c r="C62" s="332"/>
      <c r="D62" s="45" t="str">
        <f t="shared" si="1"/>
        <v/>
      </c>
      <c r="E62" s="328"/>
      <c r="F62" s="45" t="str">
        <f t="shared" si="2"/>
        <v/>
      </c>
      <c r="G62" s="45" t="str">
        <f t="shared" si="3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3693</v>
      </c>
      <c r="Z62" s="40" t="s">
        <v>103</v>
      </c>
      <c r="AB62" s="40" t="str">
        <f t="shared" si="8"/>
        <v>36</v>
      </c>
      <c r="AC62" s="40" t="str">
        <f t="shared" si="9"/>
        <v>369</v>
      </c>
      <c r="AE62" s="90" t="s">
        <v>1044</v>
      </c>
      <c r="AF62" s="40" t="s">
        <v>1045</v>
      </c>
      <c r="AG62" s="40" t="str">
        <f t="shared" si="10"/>
        <v>A679072</v>
      </c>
      <c r="AH62" s="40" t="s">
        <v>3929</v>
      </c>
    </row>
    <row r="63" spans="1:34">
      <c r="A63" s="330"/>
      <c r="B63" s="45" t="str">
        <f t="shared" si="0"/>
        <v/>
      </c>
      <c r="C63" s="332"/>
      <c r="D63" s="45" t="str">
        <f t="shared" si="1"/>
        <v/>
      </c>
      <c r="E63" s="328"/>
      <c r="F63" s="45" t="str">
        <f t="shared" si="2"/>
        <v/>
      </c>
      <c r="G63" s="45" t="str">
        <f t="shared" si="3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3694</v>
      </c>
      <c r="Z63" s="40" t="s">
        <v>175</v>
      </c>
      <c r="AB63" s="40" t="str">
        <f t="shared" si="8"/>
        <v>36</v>
      </c>
      <c r="AC63" s="40" t="str">
        <f t="shared" si="9"/>
        <v>369</v>
      </c>
      <c r="AE63" s="90" t="s">
        <v>1046</v>
      </c>
      <c r="AF63" s="40" t="s">
        <v>1047</v>
      </c>
      <c r="AG63" s="40" t="str">
        <f t="shared" si="10"/>
        <v>A679072</v>
      </c>
      <c r="AH63" s="40" t="s">
        <v>3929</v>
      </c>
    </row>
    <row r="64" spans="1:34">
      <c r="A64" s="330"/>
      <c r="B64" s="45" t="str">
        <f t="shared" si="0"/>
        <v/>
      </c>
      <c r="C64" s="332"/>
      <c r="D64" s="45" t="str">
        <f t="shared" si="1"/>
        <v/>
      </c>
      <c r="E64" s="328"/>
      <c r="F64" s="45" t="str">
        <f t="shared" si="2"/>
        <v/>
      </c>
      <c r="G64" s="45" t="str">
        <f t="shared" si="3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122</v>
      </c>
      <c r="AB64" s="40" t="str">
        <f t="shared" si="8"/>
        <v>37</v>
      </c>
      <c r="AC64" s="40" t="str">
        <f t="shared" si="9"/>
        <v>371</v>
      </c>
      <c r="AE64" s="90" t="s">
        <v>1048</v>
      </c>
      <c r="AF64" s="40" t="s">
        <v>1049</v>
      </c>
      <c r="AG64" s="40" t="str">
        <f t="shared" si="10"/>
        <v>A679072</v>
      </c>
      <c r="AH64" s="40" t="s">
        <v>3929</v>
      </c>
    </row>
    <row r="65" spans="1:34">
      <c r="A65" s="330"/>
      <c r="B65" s="45" t="str">
        <f t="shared" si="0"/>
        <v/>
      </c>
      <c r="C65" s="332"/>
      <c r="D65" s="45" t="str">
        <f t="shared" si="1"/>
        <v/>
      </c>
      <c r="E65" s="328"/>
      <c r="F65" s="45" t="str">
        <f t="shared" si="2"/>
        <v/>
      </c>
      <c r="G65" s="45" t="str">
        <f t="shared" si="3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3712</v>
      </c>
      <c r="Z65" s="40" t="s">
        <v>140</v>
      </c>
      <c r="AB65" s="40" t="str">
        <f t="shared" si="8"/>
        <v>37</v>
      </c>
      <c r="AC65" s="40" t="str">
        <f t="shared" si="9"/>
        <v>371</v>
      </c>
      <c r="AE65" s="90" t="s">
        <v>1050</v>
      </c>
      <c r="AF65" s="40" t="s">
        <v>1051</v>
      </c>
      <c r="AG65" s="40" t="str">
        <f t="shared" si="10"/>
        <v>A679072</v>
      </c>
      <c r="AH65" s="40" t="s">
        <v>3929</v>
      </c>
    </row>
    <row r="66" spans="1:34">
      <c r="A66" s="330"/>
      <c r="B66" s="45" t="str">
        <f t="shared" si="0"/>
        <v/>
      </c>
      <c r="C66" s="332"/>
      <c r="D66" s="45" t="str">
        <f t="shared" si="1"/>
        <v/>
      </c>
      <c r="E66" s="328"/>
      <c r="F66" s="45" t="str">
        <f t="shared" si="2"/>
        <v/>
      </c>
      <c r="G66" s="45" t="str">
        <f t="shared" si="3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3713</v>
      </c>
      <c r="Z66" s="40" t="s">
        <v>167</v>
      </c>
      <c r="AB66" s="40" t="str">
        <f t="shared" si="8"/>
        <v>37</v>
      </c>
      <c r="AC66" s="40" t="str">
        <f t="shared" si="9"/>
        <v>371</v>
      </c>
      <c r="AE66" s="90" t="s">
        <v>1052</v>
      </c>
      <c r="AF66" s="40" t="s">
        <v>1053</v>
      </c>
      <c r="AG66" s="40" t="str">
        <f t="shared" si="10"/>
        <v>A679072</v>
      </c>
      <c r="AH66" s="40" t="s">
        <v>3929</v>
      </c>
    </row>
    <row r="67" spans="1:34">
      <c r="A67" s="330"/>
      <c r="B67" s="45" t="str">
        <f t="shared" si="0"/>
        <v/>
      </c>
      <c r="C67" s="332"/>
      <c r="D67" s="45" t="str">
        <f t="shared" si="1"/>
        <v/>
      </c>
      <c r="E67" s="328"/>
      <c r="F67" s="45" t="str">
        <f t="shared" si="2"/>
        <v/>
      </c>
      <c r="G67" s="45" t="str">
        <f t="shared" si="3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3714</v>
      </c>
      <c r="Z67" s="40" t="s">
        <v>188</v>
      </c>
      <c r="AB67" s="40" t="str">
        <f t="shared" si="8"/>
        <v>37</v>
      </c>
      <c r="AC67" s="40" t="str">
        <f t="shared" si="9"/>
        <v>371</v>
      </c>
      <c r="AE67" s="90" t="s">
        <v>1054</v>
      </c>
      <c r="AF67" s="40" t="s">
        <v>1055</v>
      </c>
      <c r="AG67" s="40" t="str">
        <f t="shared" si="10"/>
        <v>A679072</v>
      </c>
      <c r="AH67" s="40" t="s">
        <v>3929</v>
      </c>
    </row>
    <row r="68" spans="1:34">
      <c r="A68" s="330"/>
      <c r="B68" s="45" t="str">
        <f t="shared" ref="B68:B131" si="11">IFERROR(VLOOKUP(A68,$V$6:$W$23,2,FALSE),"")</f>
        <v/>
      </c>
      <c r="C68" s="332"/>
      <c r="D68" s="45" t="str">
        <f t="shared" ref="D68:D131" si="12">IFERROR(VLOOKUP(C68,$Y$5:$AA$129,2,FALSE),"")</f>
        <v/>
      </c>
      <c r="E68" s="328"/>
      <c r="F68" s="45" t="str">
        <f t="shared" ref="F68:F131" si="13">IFERROR(VLOOKUP(E68,$AE$6:$AF$1090,2,FALSE),"")</f>
        <v/>
      </c>
      <c r="G68" s="45" t="str">
        <f t="shared" ref="G68:G131" si="14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5">LEFT(C68,3)</f>
        <v/>
      </c>
      <c r="S68" s="40" t="str">
        <f t="shared" ref="S68:S131" si="16">LEFT(C68,2)</f>
        <v/>
      </c>
      <c r="T68" s="40" t="str">
        <f t="shared" ref="T68:T131" si="17">MID(G68,2,2)</f>
        <v/>
      </c>
      <c r="U68" s="40" t="str">
        <f t="shared" ref="U68:U131" si="18">LEFT(C68,1)</f>
        <v/>
      </c>
      <c r="Y68" s="40">
        <v>3715</v>
      </c>
      <c r="Z68" s="40" t="s">
        <v>126</v>
      </c>
      <c r="AB68" s="40" t="str">
        <f t="shared" si="8"/>
        <v>37</v>
      </c>
      <c r="AC68" s="40" t="str">
        <f t="shared" si="9"/>
        <v>371</v>
      </c>
      <c r="AE68" s="90" t="s">
        <v>1056</v>
      </c>
      <c r="AF68" s="40" t="s">
        <v>1057</v>
      </c>
      <c r="AG68" s="40" t="str">
        <f t="shared" si="10"/>
        <v>A679072</v>
      </c>
      <c r="AH68" s="40" t="s">
        <v>3929</v>
      </c>
    </row>
    <row r="69" spans="1:34">
      <c r="A69" s="330"/>
      <c r="B69" s="45" t="str">
        <f t="shared" si="11"/>
        <v/>
      </c>
      <c r="C69" s="332"/>
      <c r="D69" s="45" t="str">
        <f t="shared" si="12"/>
        <v/>
      </c>
      <c r="E69" s="328"/>
      <c r="F69" s="45" t="str">
        <f t="shared" si="13"/>
        <v/>
      </c>
      <c r="G69" s="45" t="str">
        <f t="shared" si="14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5"/>
        <v/>
      </c>
      <c r="S69" s="40" t="str">
        <f t="shared" si="16"/>
        <v/>
      </c>
      <c r="T69" s="40" t="str">
        <f t="shared" si="17"/>
        <v/>
      </c>
      <c r="U69" s="40" t="str">
        <f t="shared" si="18"/>
        <v/>
      </c>
      <c r="Y69" s="40">
        <v>3721</v>
      </c>
      <c r="Z69" s="40" t="s">
        <v>64</v>
      </c>
      <c r="AB69" s="40" t="str">
        <f t="shared" ref="AB69:AB129" si="19">LEFT(Y69,2)</f>
        <v>37</v>
      </c>
      <c r="AC69" s="40" t="str">
        <f t="shared" si="9"/>
        <v>372</v>
      </c>
      <c r="AE69" s="90" t="s">
        <v>1058</v>
      </c>
      <c r="AF69" s="40" t="s">
        <v>1059</v>
      </c>
      <c r="AG69" s="40" t="str">
        <f t="shared" si="10"/>
        <v>A679072</v>
      </c>
      <c r="AH69" s="40" t="s">
        <v>3929</v>
      </c>
    </row>
    <row r="70" spans="1:34">
      <c r="A70" s="330"/>
      <c r="B70" s="45" t="str">
        <f t="shared" si="11"/>
        <v/>
      </c>
      <c r="C70" s="332"/>
      <c r="D70" s="45" t="str">
        <f t="shared" si="12"/>
        <v/>
      </c>
      <c r="E70" s="82"/>
      <c r="F70" s="45" t="str">
        <f t="shared" si="13"/>
        <v/>
      </c>
      <c r="G70" s="45" t="str">
        <f t="shared" si="14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5"/>
        <v/>
      </c>
      <c r="S70" s="40" t="str">
        <f t="shared" si="16"/>
        <v/>
      </c>
      <c r="T70" s="40" t="str">
        <f t="shared" si="17"/>
        <v/>
      </c>
      <c r="U70" s="40" t="str">
        <f t="shared" si="18"/>
        <v/>
      </c>
      <c r="Y70" s="40">
        <v>3722</v>
      </c>
      <c r="Z70" s="40" t="s">
        <v>149</v>
      </c>
      <c r="AB70" s="40" t="str">
        <f t="shared" si="19"/>
        <v>37</v>
      </c>
      <c r="AC70" s="40" t="str">
        <f t="shared" ref="AC70:AC129" si="20">LEFT(Y70,3)</f>
        <v>372</v>
      </c>
      <c r="AE70" s="90" t="s">
        <v>1060</v>
      </c>
      <c r="AF70" s="40" t="s">
        <v>1061</v>
      </c>
      <c r="AG70" s="40" t="str">
        <f t="shared" si="10"/>
        <v>A679072</v>
      </c>
      <c r="AH70" s="40" t="s">
        <v>3929</v>
      </c>
    </row>
    <row r="71" spans="1:34">
      <c r="A71" s="330"/>
      <c r="B71" s="45" t="str">
        <f t="shared" si="11"/>
        <v/>
      </c>
      <c r="C71" s="332"/>
      <c r="D71" s="45" t="str">
        <f t="shared" si="12"/>
        <v/>
      </c>
      <c r="E71" s="82"/>
      <c r="F71" s="45" t="str">
        <f t="shared" si="13"/>
        <v/>
      </c>
      <c r="G71" s="45" t="str">
        <f t="shared" si="14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5"/>
        <v/>
      </c>
      <c r="S71" s="40" t="str">
        <f t="shared" si="16"/>
        <v/>
      </c>
      <c r="T71" s="40" t="str">
        <f t="shared" si="17"/>
        <v/>
      </c>
      <c r="U71" s="40" t="str">
        <f t="shared" si="18"/>
        <v/>
      </c>
      <c r="Y71" s="40">
        <v>3723</v>
      </c>
      <c r="Z71" s="40" t="s">
        <v>104</v>
      </c>
      <c r="AB71" s="40" t="str">
        <f t="shared" si="19"/>
        <v>37</v>
      </c>
      <c r="AC71" s="40" t="str">
        <f t="shared" si="20"/>
        <v>372</v>
      </c>
      <c r="AE71" s="90" t="s">
        <v>1062</v>
      </c>
      <c r="AF71" s="40" t="s">
        <v>1063</v>
      </c>
      <c r="AG71" s="40" t="str">
        <f t="shared" si="10"/>
        <v>A679072</v>
      </c>
      <c r="AH71" s="40" t="s">
        <v>3929</v>
      </c>
    </row>
    <row r="72" spans="1:34">
      <c r="A72" s="330"/>
      <c r="B72" s="45" t="str">
        <f t="shared" si="11"/>
        <v/>
      </c>
      <c r="C72" s="332"/>
      <c r="D72" s="45" t="str">
        <f t="shared" si="12"/>
        <v/>
      </c>
      <c r="E72" s="82"/>
      <c r="F72" s="45" t="str">
        <f t="shared" si="13"/>
        <v/>
      </c>
      <c r="G72" s="45" t="str">
        <f t="shared" si="14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5"/>
        <v/>
      </c>
      <c r="S72" s="40" t="str">
        <f t="shared" si="16"/>
        <v/>
      </c>
      <c r="T72" s="40" t="str">
        <f t="shared" si="17"/>
        <v/>
      </c>
      <c r="U72" s="40" t="str">
        <f t="shared" si="18"/>
        <v/>
      </c>
      <c r="Y72" s="40">
        <v>3811</v>
      </c>
      <c r="Z72" s="40" t="s">
        <v>54</v>
      </c>
      <c r="AB72" s="40" t="str">
        <f t="shared" si="19"/>
        <v>38</v>
      </c>
      <c r="AC72" s="40" t="str">
        <f t="shared" si="20"/>
        <v>381</v>
      </c>
      <c r="AE72" s="90" t="s">
        <v>1583</v>
      </c>
      <c r="AF72" s="40" t="s">
        <v>1584</v>
      </c>
      <c r="AG72" s="40" t="str">
        <f t="shared" ref="AG72:AG135" si="21">LEFT(AE72,7)</f>
        <v>A679072</v>
      </c>
      <c r="AH72" s="40" t="s">
        <v>3929</v>
      </c>
    </row>
    <row r="73" spans="1:34">
      <c r="A73" s="330"/>
      <c r="B73" s="45" t="str">
        <f t="shared" si="11"/>
        <v/>
      </c>
      <c r="C73" s="332"/>
      <c r="D73" s="45" t="str">
        <f t="shared" si="12"/>
        <v/>
      </c>
      <c r="E73" s="82"/>
      <c r="F73" s="45" t="str">
        <f t="shared" si="13"/>
        <v/>
      </c>
      <c r="G73" s="45" t="str">
        <f t="shared" si="14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5"/>
        <v/>
      </c>
      <c r="S73" s="40" t="str">
        <f t="shared" si="16"/>
        <v/>
      </c>
      <c r="T73" s="40" t="str">
        <f t="shared" si="17"/>
        <v/>
      </c>
      <c r="U73" s="40" t="str">
        <f t="shared" si="18"/>
        <v/>
      </c>
      <c r="Y73" s="40">
        <v>3812</v>
      </c>
      <c r="Z73" s="40" t="s">
        <v>150</v>
      </c>
      <c r="AB73" s="40" t="str">
        <f t="shared" si="19"/>
        <v>38</v>
      </c>
      <c r="AC73" s="40" t="str">
        <f t="shared" si="20"/>
        <v>381</v>
      </c>
      <c r="AE73" s="90" t="s">
        <v>1585</v>
      </c>
      <c r="AF73" s="40" t="s">
        <v>1586</v>
      </c>
      <c r="AG73" s="40" t="str">
        <f t="shared" si="21"/>
        <v>A679072</v>
      </c>
      <c r="AH73" s="40" t="s">
        <v>3929</v>
      </c>
    </row>
    <row r="74" spans="1:34">
      <c r="A74" s="330"/>
      <c r="B74" s="45" t="str">
        <f t="shared" si="11"/>
        <v/>
      </c>
      <c r="C74" s="332"/>
      <c r="D74" s="45" t="str">
        <f t="shared" si="12"/>
        <v/>
      </c>
      <c r="E74" s="82"/>
      <c r="F74" s="45" t="str">
        <f t="shared" si="13"/>
        <v/>
      </c>
      <c r="G74" s="45" t="str">
        <f t="shared" si="14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5"/>
        <v/>
      </c>
      <c r="S74" s="40" t="str">
        <f t="shared" si="16"/>
        <v/>
      </c>
      <c r="T74" s="40" t="str">
        <f t="shared" si="17"/>
        <v/>
      </c>
      <c r="U74" s="40" t="str">
        <f t="shared" si="18"/>
        <v/>
      </c>
      <c r="Y74" s="40">
        <v>3813</v>
      </c>
      <c r="Z74" s="40" t="s">
        <v>93</v>
      </c>
      <c r="AB74" s="40" t="str">
        <f t="shared" si="19"/>
        <v>38</v>
      </c>
      <c r="AC74" s="40" t="str">
        <f t="shared" si="20"/>
        <v>381</v>
      </c>
      <c r="AE74" s="90" t="s">
        <v>1587</v>
      </c>
      <c r="AF74" s="40" t="s">
        <v>1588</v>
      </c>
      <c r="AG74" s="40" t="str">
        <f t="shared" si="21"/>
        <v>A679072</v>
      </c>
      <c r="AH74" s="40" t="s">
        <v>3929</v>
      </c>
    </row>
    <row r="75" spans="1:34">
      <c r="A75" s="330"/>
      <c r="B75" s="45" t="str">
        <f t="shared" si="11"/>
        <v/>
      </c>
      <c r="C75" s="332"/>
      <c r="D75" s="45" t="str">
        <f t="shared" si="12"/>
        <v/>
      </c>
      <c r="E75" s="82"/>
      <c r="F75" s="45" t="str">
        <f t="shared" si="13"/>
        <v/>
      </c>
      <c r="G75" s="45" t="str">
        <f t="shared" si="14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168</v>
      </c>
      <c r="AB75" s="40" t="str">
        <f t="shared" si="19"/>
        <v>38</v>
      </c>
      <c r="AC75" s="40" t="str">
        <f t="shared" si="20"/>
        <v>382</v>
      </c>
      <c r="AE75" s="90" t="s">
        <v>1589</v>
      </c>
      <c r="AF75" s="40" t="s">
        <v>1590</v>
      </c>
      <c r="AG75" s="40" t="str">
        <f t="shared" si="21"/>
        <v>A679072</v>
      </c>
      <c r="AH75" s="40" t="s">
        <v>3929</v>
      </c>
    </row>
    <row r="76" spans="1:34">
      <c r="A76" s="330"/>
      <c r="B76" s="45" t="str">
        <f t="shared" si="11"/>
        <v/>
      </c>
      <c r="C76" s="332"/>
      <c r="D76" s="45" t="str">
        <f t="shared" si="12"/>
        <v/>
      </c>
      <c r="E76" s="82"/>
      <c r="F76" s="45" t="str">
        <f t="shared" si="13"/>
        <v/>
      </c>
      <c r="G76" s="45" t="str">
        <f t="shared" si="14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5"/>
        <v/>
      </c>
      <c r="S76" s="40" t="str">
        <f t="shared" si="16"/>
        <v/>
      </c>
      <c r="T76" s="40" t="str">
        <f t="shared" si="17"/>
        <v/>
      </c>
      <c r="U76" s="40" t="str">
        <f t="shared" si="18"/>
        <v/>
      </c>
      <c r="Y76" s="40">
        <v>3831</v>
      </c>
      <c r="Z76" s="40" t="s">
        <v>151</v>
      </c>
      <c r="AB76" s="40" t="str">
        <f t="shared" si="19"/>
        <v>38</v>
      </c>
      <c r="AC76" s="40" t="str">
        <f t="shared" si="20"/>
        <v>383</v>
      </c>
      <c r="AE76" s="90" t="s">
        <v>1591</v>
      </c>
      <c r="AF76" s="40" t="s">
        <v>1592</v>
      </c>
      <c r="AG76" s="40" t="str">
        <f t="shared" si="21"/>
        <v>A679072</v>
      </c>
      <c r="AH76" s="40" t="s">
        <v>3929</v>
      </c>
    </row>
    <row r="77" spans="1:34">
      <c r="A77" s="330"/>
      <c r="B77" s="45" t="str">
        <f t="shared" si="11"/>
        <v/>
      </c>
      <c r="C77" s="332"/>
      <c r="D77" s="45" t="str">
        <f t="shared" si="12"/>
        <v/>
      </c>
      <c r="E77" s="82"/>
      <c r="F77" s="45" t="str">
        <f t="shared" si="13"/>
        <v/>
      </c>
      <c r="G77" s="45" t="str">
        <f t="shared" si="14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5"/>
        <v/>
      </c>
      <c r="S77" s="40" t="str">
        <f t="shared" si="16"/>
        <v/>
      </c>
      <c r="T77" s="40" t="str">
        <f t="shared" si="17"/>
        <v/>
      </c>
      <c r="U77" s="40" t="str">
        <f t="shared" si="18"/>
        <v/>
      </c>
      <c r="Y77" s="40">
        <v>3832</v>
      </c>
      <c r="Z77" s="40" t="s">
        <v>191</v>
      </c>
      <c r="AB77" s="40" t="str">
        <f t="shared" si="19"/>
        <v>38</v>
      </c>
      <c r="AC77" s="40" t="str">
        <f t="shared" si="20"/>
        <v>383</v>
      </c>
      <c r="AE77" s="90" t="s">
        <v>1593</v>
      </c>
      <c r="AF77" s="40" t="s">
        <v>1594</v>
      </c>
      <c r="AG77" s="40" t="str">
        <f t="shared" si="21"/>
        <v>A679072</v>
      </c>
      <c r="AH77" s="40" t="s">
        <v>3929</v>
      </c>
    </row>
    <row r="78" spans="1:34">
      <c r="A78" s="330"/>
      <c r="B78" s="45" t="str">
        <f t="shared" si="11"/>
        <v/>
      </c>
      <c r="C78" s="332"/>
      <c r="D78" s="45" t="str">
        <f t="shared" si="12"/>
        <v/>
      </c>
      <c r="E78" s="82"/>
      <c r="F78" s="45" t="str">
        <f t="shared" si="13"/>
        <v/>
      </c>
      <c r="G78" s="45" t="str">
        <f t="shared" si="14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5"/>
        <v/>
      </c>
      <c r="S78" s="40" t="str">
        <f t="shared" si="16"/>
        <v/>
      </c>
      <c r="T78" s="40" t="str">
        <f t="shared" si="17"/>
        <v/>
      </c>
      <c r="U78" s="40" t="str">
        <f t="shared" si="18"/>
        <v/>
      </c>
      <c r="Y78" s="40">
        <v>3833</v>
      </c>
      <c r="Z78" s="40" t="s">
        <v>152</v>
      </c>
      <c r="AB78" s="40" t="str">
        <f t="shared" si="19"/>
        <v>38</v>
      </c>
      <c r="AC78" s="40" t="str">
        <f t="shared" si="20"/>
        <v>383</v>
      </c>
      <c r="AE78" s="90" t="s">
        <v>1595</v>
      </c>
      <c r="AF78" s="40" t="s">
        <v>1596</v>
      </c>
      <c r="AG78" s="40" t="str">
        <f t="shared" si="21"/>
        <v>A679072</v>
      </c>
      <c r="AH78" s="40" t="s">
        <v>3929</v>
      </c>
    </row>
    <row r="79" spans="1:34">
      <c r="A79" s="330"/>
      <c r="B79" s="45" t="str">
        <f t="shared" si="11"/>
        <v/>
      </c>
      <c r="C79" s="332"/>
      <c r="D79" s="45" t="str">
        <f t="shared" si="12"/>
        <v/>
      </c>
      <c r="E79" s="82"/>
      <c r="F79" s="45" t="str">
        <f t="shared" si="13"/>
        <v/>
      </c>
      <c r="G79" s="45" t="str">
        <f t="shared" si="14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5"/>
        <v/>
      </c>
      <c r="S79" s="40" t="str">
        <f t="shared" si="16"/>
        <v/>
      </c>
      <c r="T79" s="40" t="str">
        <f t="shared" si="17"/>
        <v/>
      </c>
      <c r="U79" s="40" t="str">
        <f t="shared" si="18"/>
        <v/>
      </c>
      <c r="Y79" s="40">
        <v>3834</v>
      </c>
      <c r="Z79" s="40" t="s">
        <v>153</v>
      </c>
      <c r="AB79" s="40" t="str">
        <f t="shared" si="19"/>
        <v>38</v>
      </c>
      <c r="AC79" s="40" t="str">
        <f t="shared" si="20"/>
        <v>383</v>
      </c>
      <c r="AE79" s="90" t="s">
        <v>1597</v>
      </c>
      <c r="AF79" s="40" t="s">
        <v>1598</v>
      </c>
      <c r="AG79" s="40" t="str">
        <f t="shared" si="21"/>
        <v>A679072</v>
      </c>
      <c r="AH79" s="40" t="s">
        <v>3929</v>
      </c>
    </row>
    <row r="80" spans="1:34">
      <c r="A80" s="330"/>
      <c r="B80" s="45" t="str">
        <f t="shared" si="11"/>
        <v/>
      </c>
      <c r="C80" s="332"/>
      <c r="D80" s="45" t="str">
        <f t="shared" si="12"/>
        <v/>
      </c>
      <c r="E80" s="82"/>
      <c r="F80" s="45" t="str">
        <f t="shared" si="13"/>
        <v/>
      </c>
      <c r="G80" s="45" t="str">
        <f t="shared" si="14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5"/>
        <v/>
      </c>
      <c r="S80" s="40" t="str">
        <f t="shared" si="16"/>
        <v/>
      </c>
      <c r="T80" s="40" t="str">
        <f t="shared" si="17"/>
        <v/>
      </c>
      <c r="U80" s="40" t="str">
        <f t="shared" si="18"/>
        <v/>
      </c>
      <c r="Y80" s="40">
        <v>3835</v>
      </c>
      <c r="Z80" s="40" t="s">
        <v>154</v>
      </c>
      <c r="AB80" s="40" t="str">
        <f t="shared" si="19"/>
        <v>38</v>
      </c>
      <c r="AC80" s="40" t="str">
        <f t="shared" si="20"/>
        <v>383</v>
      </c>
      <c r="AE80" s="90" t="s">
        <v>1599</v>
      </c>
      <c r="AF80" s="40" t="s">
        <v>1600</v>
      </c>
      <c r="AG80" s="40" t="str">
        <f t="shared" si="21"/>
        <v>A679072</v>
      </c>
      <c r="AH80" s="40" t="s">
        <v>3929</v>
      </c>
    </row>
    <row r="81" spans="1:34">
      <c r="A81" s="330"/>
      <c r="B81" s="45" t="str">
        <f t="shared" si="11"/>
        <v/>
      </c>
      <c r="C81" s="332"/>
      <c r="D81" s="45" t="str">
        <f t="shared" si="12"/>
        <v/>
      </c>
      <c r="E81" s="82"/>
      <c r="F81" s="45" t="str">
        <f t="shared" si="13"/>
        <v/>
      </c>
      <c r="G81" s="45" t="str">
        <f t="shared" si="14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5"/>
        <v/>
      </c>
      <c r="S81" s="40" t="str">
        <f t="shared" si="16"/>
        <v/>
      </c>
      <c r="T81" s="40" t="str">
        <f t="shared" si="17"/>
        <v/>
      </c>
      <c r="U81" s="40" t="str">
        <f t="shared" si="18"/>
        <v/>
      </c>
      <c r="Y81" s="90">
        <v>3861</v>
      </c>
      <c r="Z81" s="91" t="s">
        <v>653</v>
      </c>
      <c r="AA81" s="90"/>
      <c r="AB81" s="90" t="str">
        <f t="shared" si="19"/>
        <v>38</v>
      </c>
      <c r="AC81" s="90" t="str">
        <f t="shared" si="20"/>
        <v>386</v>
      </c>
      <c r="AE81" s="90" t="s">
        <v>1601</v>
      </c>
      <c r="AF81" s="40" t="s">
        <v>1602</v>
      </c>
      <c r="AG81" s="40" t="str">
        <f t="shared" si="21"/>
        <v>A679072</v>
      </c>
      <c r="AH81" s="40" t="s">
        <v>3929</v>
      </c>
    </row>
    <row r="82" spans="1:34">
      <c r="A82" s="330"/>
      <c r="B82" s="45" t="str">
        <f t="shared" si="11"/>
        <v/>
      </c>
      <c r="C82" s="332"/>
      <c r="D82" s="45" t="str">
        <f t="shared" si="12"/>
        <v/>
      </c>
      <c r="E82" s="82"/>
      <c r="F82" s="45" t="str">
        <f t="shared" si="13"/>
        <v/>
      </c>
      <c r="G82" s="45" t="str">
        <f t="shared" si="14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9">
        <v>3862</v>
      </c>
      <c r="Z82" s="40" t="s">
        <v>654</v>
      </c>
      <c r="AB82" s="40" t="str">
        <f t="shared" si="19"/>
        <v>38</v>
      </c>
      <c r="AC82" s="40" t="str">
        <f t="shared" si="20"/>
        <v>386</v>
      </c>
      <c r="AE82" s="90" t="s">
        <v>1603</v>
      </c>
      <c r="AF82" s="40" t="s">
        <v>1604</v>
      </c>
      <c r="AG82" s="40" t="str">
        <f t="shared" si="21"/>
        <v>A679072</v>
      </c>
      <c r="AH82" s="40" t="s">
        <v>3929</v>
      </c>
    </row>
    <row r="83" spans="1:34">
      <c r="A83" s="330"/>
      <c r="B83" s="45" t="str">
        <f t="shared" si="11"/>
        <v/>
      </c>
      <c r="C83" s="332"/>
      <c r="D83" s="45" t="str">
        <f t="shared" si="12"/>
        <v/>
      </c>
      <c r="E83" s="82"/>
      <c r="F83" s="45" t="str">
        <f t="shared" si="13"/>
        <v/>
      </c>
      <c r="G83" s="45" t="str">
        <f t="shared" si="14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5"/>
        <v/>
      </c>
      <c r="S83" s="40" t="str">
        <f t="shared" si="16"/>
        <v/>
      </c>
      <c r="T83" s="40" t="str">
        <f t="shared" si="17"/>
        <v/>
      </c>
      <c r="U83" s="40" t="str">
        <f t="shared" si="18"/>
        <v/>
      </c>
      <c r="Y83" s="89">
        <v>3863</v>
      </c>
      <c r="Z83" s="40" t="s">
        <v>655</v>
      </c>
      <c r="AB83" s="40" t="str">
        <f t="shared" si="19"/>
        <v>38</v>
      </c>
      <c r="AC83" s="40" t="str">
        <f t="shared" si="20"/>
        <v>386</v>
      </c>
      <c r="AE83" s="90" t="s">
        <v>1605</v>
      </c>
      <c r="AF83" s="40" t="s">
        <v>1606</v>
      </c>
      <c r="AG83" s="40" t="str">
        <f t="shared" si="21"/>
        <v>A679072</v>
      </c>
      <c r="AH83" s="40" t="s">
        <v>3929</v>
      </c>
    </row>
    <row r="84" spans="1:34">
      <c r="A84" s="330"/>
      <c r="B84" s="45" t="str">
        <f t="shared" si="11"/>
        <v/>
      </c>
      <c r="C84" s="332"/>
      <c r="D84" s="45" t="str">
        <f t="shared" si="12"/>
        <v/>
      </c>
      <c r="E84" s="82"/>
      <c r="F84" s="45" t="str">
        <f t="shared" si="13"/>
        <v/>
      </c>
      <c r="G84" s="45" t="str">
        <f t="shared" si="14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5"/>
        <v/>
      </c>
      <c r="S84" s="40" t="str">
        <f t="shared" si="16"/>
        <v/>
      </c>
      <c r="T84" s="40" t="str">
        <f t="shared" si="17"/>
        <v/>
      </c>
      <c r="U84" s="40" t="str">
        <f t="shared" si="18"/>
        <v/>
      </c>
      <c r="Y84" s="40">
        <v>4111</v>
      </c>
      <c r="Z84" s="40" t="s">
        <v>155</v>
      </c>
      <c r="AB84" s="40" t="str">
        <f t="shared" si="19"/>
        <v>41</v>
      </c>
      <c r="AC84" s="40" t="str">
        <f t="shared" si="20"/>
        <v>411</v>
      </c>
      <c r="AE84" s="90" t="s">
        <v>1607</v>
      </c>
      <c r="AF84" s="40" t="s">
        <v>1608</v>
      </c>
      <c r="AG84" s="40" t="str">
        <f t="shared" si="21"/>
        <v>A679072</v>
      </c>
      <c r="AH84" s="40" t="s">
        <v>3929</v>
      </c>
    </row>
    <row r="85" spans="1:34">
      <c r="A85" s="330"/>
      <c r="B85" s="45" t="str">
        <f t="shared" si="11"/>
        <v/>
      </c>
      <c r="C85" s="332"/>
      <c r="D85" s="45" t="str">
        <f t="shared" si="12"/>
        <v/>
      </c>
      <c r="E85" s="82"/>
      <c r="F85" s="45" t="str">
        <f t="shared" si="13"/>
        <v/>
      </c>
      <c r="G85" s="45" t="str">
        <f t="shared" si="14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5"/>
        <v/>
      </c>
      <c r="S85" s="40" t="str">
        <f t="shared" si="16"/>
        <v/>
      </c>
      <c r="T85" s="40" t="str">
        <f t="shared" si="17"/>
        <v/>
      </c>
      <c r="U85" s="40" t="str">
        <f t="shared" si="18"/>
        <v/>
      </c>
      <c r="Y85" s="40">
        <v>4113</v>
      </c>
      <c r="Z85" s="40" t="s">
        <v>189</v>
      </c>
      <c r="AB85" s="40" t="str">
        <f t="shared" si="19"/>
        <v>41</v>
      </c>
      <c r="AC85" s="40" t="str">
        <f t="shared" si="20"/>
        <v>411</v>
      </c>
      <c r="AE85" s="90" t="s">
        <v>1609</v>
      </c>
      <c r="AF85" s="40" t="s">
        <v>1610</v>
      </c>
      <c r="AG85" s="40" t="str">
        <f t="shared" si="21"/>
        <v>A679072</v>
      </c>
      <c r="AH85" s="40" t="s">
        <v>3929</v>
      </c>
    </row>
    <row r="86" spans="1:34">
      <c r="A86" s="330"/>
      <c r="B86" s="45" t="str">
        <f t="shared" si="11"/>
        <v/>
      </c>
      <c r="C86" s="332"/>
      <c r="D86" s="45" t="str">
        <f t="shared" si="12"/>
        <v/>
      </c>
      <c r="E86" s="82"/>
      <c r="F86" s="45" t="str">
        <f t="shared" si="13"/>
        <v/>
      </c>
      <c r="G86" s="45" t="str">
        <f t="shared" si="14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5"/>
        <v/>
      </c>
      <c r="S86" s="40" t="str">
        <f t="shared" si="16"/>
        <v/>
      </c>
      <c r="T86" s="40" t="str">
        <f t="shared" si="17"/>
        <v/>
      </c>
      <c r="U86" s="40" t="str">
        <f t="shared" si="18"/>
        <v/>
      </c>
      <c r="Y86" s="40">
        <v>4122</v>
      </c>
      <c r="Z86" s="40" t="s">
        <v>156</v>
      </c>
      <c r="AB86" s="40" t="str">
        <f t="shared" si="19"/>
        <v>41</v>
      </c>
      <c r="AC86" s="40" t="str">
        <f t="shared" si="20"/>
        <v>412</v>
      </c>
      <c r="AE86" s="90" t="s">
        <v>1611</v>
      </c>
      <c r="AF86" s="40" t="s">
        <v>1612</v>
      </c>
      <c r="AG86" s="40" t="str">
        <f t="shared" si="21"/>
        <v>A679072</v>
      </c>
      <c r="AH86" s="40" t="s">
        <v>3929</v>
      </c>
    </row>
    <row r="87" spans="1:34">
      <c r="A87" s="330"/>
      <c r="B87" s="45" t="str">
        <f t="shared" si="11"/>
        <v/>
      </c>
      <c r="C87" s="332"/>
      <c r="D87" s="45" t="str">
        <f t="shared" si="12"/>
        <v/>
      </c>
      <c r="E87" s="82"/>
      <c r="F87" s="45" t="str">
        <f t="shared" si="13"/>
        <v/>
      </c>
      <c r="G87" s="45" t="str">
        <f t="shared" si="14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5"/>
        <v/>
      </c>
      <c r="S87" s="40" t="str">
        <f t="shared" si="16"/>
        <v/>
      </c>
      <c r="T87" s="40" t="str">
        <f t="shared" si="17"/>
        <v/>
      </c>
      <c r="U87" s="40" t="str">
        <f t="shared" si="18"/>
        <v/>
      </c>
      <c r="Y87" s="40">
        <v>4123</v>
      </c>
      <c r="Z87" s="40" t="s">
        <v>127</v>
      </c>
      <c r="AB87" s="40" t="str">
        <f t="shared" si="19"/>
        <v>41</v>
      </c>
      <c r="AC87" s="40" t="str">
        <f t="shared" si="20"/>
        <v>412</v>
      </c>
      <c r="AE87" s="90" t="s">
        <v>1613</v>
      </c>
      <c r="AF87" s="40" t="s">
        <v>1614</v>
      </c>
      <c r="AG87" s="40" t="str">
        <f t="shared" si="21"/>
        <v>A679072</v>
      </c>
      <c r="AH87" s="40" t="s">
        <v>3929</v>
      </c>
    </row>
    <row r="88" spans="1:34">
      <c r="A88" s="330"/>
      <c r="B88" s="45" t="str">
        <f t="shared" si="11"/>
        <v/>
      </c>
      <c r="C88" s="332"/>
      <c r="D88" s="45" t="str">
        <f t="shared" si="12"/>
        <v/>
      </c>
      <c r="E88" s="82"/>
      <c r="F88" s="45" t="str">
        <f t="shared" si="13"/>
        <v/>
      </c>
      <c r="G88" s="45" t="str">
        <f t="shared" si="14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5"/>
        <v/>
      </c>
      <c r="S88" s="40" t="str">
        <f t="shared" si="16"/>
        <v/>
      </c>
      <c r="T88" s="40" t="str">
        <f t="shared" si="17"/>
        <v/>
      </c>
      <c r="U88" s="40" t="str">
        <f t="shared" si="18"/>
        <v/>
      </c>
      <c r="Y88" s="40">
        <v>4124</v>
      </c>
      <c r="Z88" s="40" t="s">
        <v>113</v>
      </c>
      <c r="AB88" s="40" t="str">
        <f t="shared" si="19"/>
        <v>41</v>
      </c>
      <c r="AC88" s="40" t="str">
        <f t="shared" si="20"/>
        <v>412</v>
      </c>
      <c r="AE88" s="90" t="s">
        <v>1615</v>
      </c>
      <c r="AF88" s="40" t="s">
        <v>1616</v>
      </c>
      <c r="AG88" s="40" t="str">
        <f t="shared" si="21"/>
        <v>A679072</v>
      </c>
      <c r="AH88" s="40" t="s">
        <v>3929</v>
      </c>
    </row>
    <row r="89" spans="1:34">
      <c r="A89" s="330"/>
      <c r="B89" s="45" t="str">
        <f t="shared" si="11"/>
        <v/>
      </c>
      <c r="C89" s="332"/>
      <c r="D89" s="45" t="str">
        <f t="shared" si="12"/>
        <v/>
      </c>
      <c r="E89" s="82"/>
      <c r="F89" s="45" t="str">
        <f t="shared" si="13"/>
        <v/>
      </c>
      <c r="G89" s="45" t="str">
        <f t="shared" si="14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5"/>
        <v/>
      </c>
      <c r="S89" s="40" t="str">
        <f t="shared" si="16"/>
        <v/>
      </c>
      <c r="T89" s="40" t="str">
        <f t="shared" si="17"/>
        <v/>
      </c>
      <c r="U89" s="40" t="str">
        <f t="shared" si="18"/>
        <v/>
      </c>
      <c r="Y89" s="40">
        <v>4126</v>
      </c>
      <c r="Z89" s="40" t="s">
        <v>157</v>
      </c>
      <c r="AB89" s="40" t="str">
        <f t="shared" si="19"/>
        <v>41</v>
      </c>
      <c r="AC89" s="40" t="str">
        <f t="shared" si="20"/>
        <v>412</v>
      </c>
      <c r="AE89" s="90" t="s">
        <v>1617</v>
      </c>
      <c r="AF89" s="40" t="s">
        <v>1618</v>
      </c>
      <c r="AG89" s="40" t="str">
        <f t="shared" si="21"/>
        <v>A679072</v>
      </c>
      <c r="AH89" s="40" t="s">
        <v>3929</v>
      </c>
    </row>
    <row r="90" spans="1:34">
      <c r="A90" s="330"/>
      <c r="B90" s="45" t="str">
        <f t="shared" si="11"/>
        <v/>
      </c>
      <c r="C90" s="332"/>
      <c r="D90" s="45" t="str">
        <f t="shared" si="12"/>
        <v/>
      </c>
      <c r="E90" s="82"/>
      <c r="F90" s="45" t="str">
        <f t="shared" si="13"/>
        <v/>
      </c>
      <c r="G90" s="45" t="str">
        <f t="shared" si="14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5"/>
        <v/>
      </c>
      <c r="S90" s="40" t="str">
        <f t="shared" si="16"/>
        <v/>
      </c>
      <c r="T90" s="40" t="str">
        <f t="shared" si="17"/>
        <v/>
      </c>
      <c r="U90" s="40" t="str">
        <f t="shared" si="18"/>
        <v/>
      </c>
      <c r="Y90" s="40">
        <v>4211</v>
      </c>
      <c r="Z90" s="40" t="s">
        <v>171</v>
      </c>
      <c r="AB90" s="40" t="str">
        <f t="shared" si="19"/>
        <v>42</v>
      </c>
      <c r="AC90" s="40" t="str">
        <f t="shared" si="20"/>
        <v>421</v>
      </c>
      <c r="AE90" s="90" t="s">
        <v>1619</v>
      </c>
      <c r="AF90" s="40" t="s">
        <v>1620</v>
      </c>
      <c r="AG90" s="40" t="str">
        <f t="shared" si="21"/>
        <v>A679072</v>
      </c>
      <c r="AH90" s="40" t="s">
        <v>3929</v>
      </c>
    </row>
    <row r="91" spans="1:34">
      <c r="A91" s="330"/>
      <c r="B91" s="45" t="str">
        <f t="shared" si="11"/>
        <v/>
      </c>
      <c r="C91" s="332"/>
      <c r="D91" s="45" t="str">
        <f t="shared" si="12"/>
        <v/>
      </c>
      <c r="E91" s="82"/>
      <c r="F91" s="45" t="str">
        <f t="shared" si="13"/>
        <v/>
      </c>
      <c r="G91" s="45" t="str">
        <f t="shared" si="14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59</v>
      </c>
      <c r="AB91" s="40" t="str">
        <f t="shared" si="19"/>
        <v>42</v>
      </c>
      <c r="AC91" s="40" t="str">
        <f t="shared" si="20"/>
        <v>421</v>
      </c>
      <c r="AE91" s="90" t="s">
        <v>1621</v>
      </c>
      <c r="AF91" s="40" t="s">
        <v>1622</v>
      </c>
      <c r="AG91" s="40" t="str">
        <f t="shared" si="21"/>
        <v>A679072</v>
      </c>
      <c r="AH91" s="40" t="s">
        <v>3929</v>
      </c>
    </row>
    <row r="92" spans="1:34">
      <c r="A92" s="330"/>
      <c r="B92" s="45" t="str">
        <f t="shared" si="11"/>
        <v/>
      </c>
      <c r="C92" s="332"/>
      <c r="D92" s="45" t="str">
        <f t="shared" si="12"/>
        <v/>
      </c>
      <c r="E92" s="82"/>
      <c r="F92" s="45" t="str">
        <f t="shared" si="13"/>
        <v/>
      </c>
      <c r="G92" s="45" t="str">
        <f t="shared" si="14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5"/>
        <v/>
      </c>
      <c r="S92" s="40" t="str">
        <f t="shared" si="16"/>
        <v/>
      </c>
      <c r="T92" s="40" t="str">
        <f t="shared" si="17"/>
        <v/>
      </c>
      <c r="U92" s="40" t="str">
        <f t="shared" si="18"/>
        <v/>
      </c>
      <c r="Y92" s="40">
        <v>4213</v>
      </c>
      <c r="Z92" s="40" t="s">
        <v>158</v>
      </c>
      <c r="AB92" s="40" t="str">
        <f t="shared" si="19"/>
        <v>42</v>
      </c>
      <c r="AC92" s="40" t="str">
        <f t="shared" si="20"/>
        <v>421</v>
      </c>
      <c r="AE92" s="90" t="s">
        <v>1623</v>
      </c>
      <c r="AF92" s="40" t="s">
        <v>1624</v>
      </c>
      <c r="AG92" s="40" t="str">
        <f t="shared" si="21"/>
        <v>A679072</v>
      </c>
      <c r="AH92" s="40" t="s">
        <v>3929</v>
      </c>
    </row>
    <row r="93" spans="1:34">
      <c r="A93" s="330"/>
      <c r="B93" s="45" t="str">
        <f t="shared" si="11"/>
        <v/>
      </c>
      <c r="C93" s="332"/>
      <c r="D93" s="45" t="str">
        <f t="shared" si="12"/>
        <v/>
      </c>
      <c r="E93" s="82"/>
      <c r="F93" s="45" t="str">
        <f t="shared" si="13"/>
        <v/>
      </c>
      <c r="G93" s="45" t="str">
        <f t="shared" si="14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5"/>
        <v/>
      </c>
      <c r="S93" s="40" t="str">
        <f t="shared" si="16"/>
        <v/>
      </c>
      <c r="T93" s="40" t="str">
        <f t="shared" si="17"/>
        <v/>
      </c>
      <c r="U93" s="40" t="str">
        <f t="shared" si="18"/>
        <v/>
      </c>
      <c r="Y93" s="40">
        <v>4214</v>
      </c>
      <c r="Z93" s="40" t="s">
        <v>159</v>
      </c>
      <c r="AB93" s="40" t="str">
        <f t="shared" si="19"/>
        <v>42</v>
      </c>
      <c r="AC93" s="40" t="str">
        <f t="shared" si="20"/>
        <v>421</v>
      </c>
      <c r="AE93" s="90" t="s">
        <v>1625</v>
      </c>
      <c r="AF93" s="40" t="s">
        <v>1626</v>
      </c>
      <c r="AG93" s="40" t="str">
        <f t="shared" si="21"/>
        <v>A679072</v>
      </c>
      <c r="AH93" s="40" t="s">
        <v>3929</v>
      </c>
    </row>
    <row r="94" spans="1:34">
      <c r="A94" s="330"/>
      <c r="B94" s="45" t="str">
        <f t="shared" si="11"/>
        <v/>
      </c>
      <c r="C94" s="332"/>
      <c r="D94" s="45" t="str">
        <f t="shared" si="12"/>
        <v/>
      </c>
      <c r="E94" s="82"/>
      <c r="F94" s="45" t="str">
        <f t="shared" si="13"/>
        <v/>
      </c>
      <c r="G94" s="45" t="str">
        <f t="shared" si="14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5"/>
        <v/>
      </c>
      <c r="S94" s="40" t="str">
        <f t="shared" si="16"/>
        <v/>
      </c>
      <c r="T94" s="40" t="str">
        <f t="shared" si="17"/>
        <v/>
      </c>
      <c r="U94" s="40" t="str">
        <f t="shared" si="18"/>
        <v/>
      </c>
      <c r="Y94" s="40">
        <v>4221</v>
      </c>
      <c r="Z94" s="40" t="s">
        <v>94</v>
      </c>
      <c r="AB94" s="40" t="str">
        <f t="shared" si="19"/>
        <v>42</v>
      </c>
      <c r="AC94" s="40" t="str">
        <f t="shared" si="20"/>
        <v>422</v>
      </c>
      <c r="AE94" s="90" t="s">
        <v>1627</v>
      </c>
      <c r="AF94" s="40" t="s">
        <v>1628</v>
      </c>
      <c r="AG94" s="40" t="str">
        <f t="shared" si="21"/>
        <v>A679072</v>
      </c>
      <c r="AH94" s="40" t="s">
        <v>3929</v>
      </c>
    </row>
    <row r="95" spans="1:34">
      <c r="A95" s="330"/>
      <c r="B95" s="45" t="str">
        <f t="shared" si="11"/>
        <v/>
      </c>
      <c r="C95" s="332"/>
      <c r="D95" s="45" t="str">
        <f t="shared" si="12"/>
        <v/>
      </c>
      <c r="E95" s="82"/>
      <c r="F95" s="45" t="str">
        <f t="shared" si="13"/>
        <v/>
      </c>
      <c r="G95" s="45" t="str">
        <f t="shared" si="14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5"/>
        <v/>
      </c>
      <c r="S95" s="40" t="str">
        <f t="shared" si="16"/>
        <v/>
      </c>
      <c r="T95" s="40" t="str">
        <f t="shared" si="17"/>
        <v/>
      </c>
      <c r="U95" s="40" t="str">
        <f t="shared" si="18"/>
        <v/>
      </c>
      <c r="Y95" s="40">
        <v>4222</v>
      </c>
      <c r="Z95" s="40" t="s">
        <v>105</v>
      </c>
      <c r="AB95" s="40" t="str">
        <f t="shared" si="19"/>
        <v>42</v>
      </c>
      <c r="AC95" s="40" t="str">
        <f t="shared" si="20"/>
        <v>422</v>
      </c>
      <c r="AE95" s="90" t="s">
        <v>1629</v>
      </c>
      <c r="AF95" s="40" t="s">
        <v>1630</v>
      </c>
      <c r="AG95" s="40" t="str">
        <f t="shared" si="21"/>
        <v>A679072</v>
      </c>
      <c r="AH95" s="40" t="s">
        <v>3929</v>
      </c>
    </row>
    <row r="96" spans="1:34">
      <c r="A96" s="330"/>
      <c r="B96" s="45" t="str">
        <f t="shared" si="11"/>
        <v/>
      </c>
      <c r="C96" s="332"/>
      <c r="D96" s="45" t="str">
        <f t="shared" si="12"/>
        <v/>
      </c>
      <c r="E96" s="82"/>
      <c r="F96" s="45" t="str">
        <f t="shared" si="13"/>
        <v/>
      </c>
      <c r="G96" s="45" t="str">
        <f t="shared" si="14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5"/>
        <v/>
      </c>
      <c r="S96" s="40" t="str">
        <f t="shared" si="16"/>
        <v/>
      </c>
      <c r="T96" s="40" t="str">
        <f t="shared" si="17"/>
        <v/>
      </c>
      <c r="U96" s="40" t="str">
        <f t="shared" si="18"/>
        <v/>
      </c>
      <c r="Y96" s="40">
        <v>4223</v>
      </c>
      <c r="Z96" s="40" t="s">
        <v>118</v>
      </c>
      <c r="AB96" s="40" t="str">
        <f t="shared" si="19"/>
        <v>42</v>
      </c>
      <c r="AC96" s="40" t="str">
        <f t="shared" si="20"/>
        <v>422</v>
      </c>
      <c r="AE96" s="90" t="s">
        <v>1631</v>
      </c>
      <c r="AF96" s="40" t="s">
        <v>1632</v>
      </c>
      <c r="AG96" s="40" t="str">
        <f t="shared" si="21"/>
        <v>A679072</v>
      </c>
      <c r="AH96" s="40" t="s">
        <v>3929</v>
      </c>
    </row>
    <row r="97" spans="1:34">
      <c r="A97" s="330"/>
      <c r="B97" s="45" t="str">
        <f t="shared" si="11"/>
        <v/>
      </c>
      <c r="C97" s="332"/>
      <c r="D97" s="45" t="str">
        <f t="shared" si="12"/>
        <v/>
      </c>
      <c r="E97" s="82"/>
      <c r="F97" s="45" t="str">
        <f t="shared" si="13"/>
        <v/>
      </c>
      <c r="G97" s="45" t="str">
        <f t="shared" si="14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5"/>
        <v/>
      </c>
      <c r="S97" s="40" t="str">
        <f t="shared" si="16"/>
        <v/>
      </c>
      <c r="T97" s="40" t="str">
        <f t="shared" si="17"/>
        <v/>
      </c>
      <c r="U97" s="40" t="str">
        <f t="shared" si="18"/>
        <v/>
      </c>
      <c r="Y97" s="40">
        <v>4224</v>
      </c>
      <c r="Z97" s="40" t="s">
        <v>111</v>
      </c>
      <c r="AB97" s="40" t="str">
        <f t="shared" si="19"/>
        <v>42</v>
      </c>
      <c r="AC97" s="40" t="str">
        <f t="shared" si="20"/>
        <v>422</v>
      </c>
      <c r="AE97" s="90" t="s">
        <v>1633</v>
      </c>
      <c r="AF97" s="40" t="s">
        <v>1634</v>
      </c>
      <c r="AG97" s="40" t="str">
        <f t="shared" si="21"/>
        <v>A679072</v>
      </c>
      <c r="AH97" s="40" t="s">
        <v>3929</v>
      </c>
    </row>
    <row r="98" spans="1:34">
      <c r="A98" s="330"/>
      <c r="B98" s="45" t="str">
        <f t="shared" si="11"/>
        <v/>
      </c>
      <c r="C98" s="332"/>
      <c r="D98" s="45" t="str">
        <f t="shared" si="12"/>
        <v/>
      </c>
      <c r="E98" s="82"/>
      <c r="F98" s="45" t="str">
        <f t="shared" si="13"/>
        <v/>
      </c>
      <c r="G98" s="45" t="str">
        <f t="shared" si="14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5"/>
        <v/>
      </c>
      <c r="S98" s="40" t="str">
        <f t="shared" si="16"/>
        <v/>
      </c>
      <c r="T98" s="40" t="str">
        <f t="shared" si="17"/>
        <v/>
      </c>
      <c r="U98" s="40" t="str">
        <f t="shared" si="18"/>
        <v/>
      </c>
      <c r="Y98" s="40">
        <v>4225</v>
      </c>
      <c r="Z98" s="40" t="s">
        <v>115</v>
      </c>
      <c r="AB98" s="40" t="str">
        <f t="shared" si="19"/>
        <v>42</v>
      </c>
      <c r="AC98" s="40" t="str">
        <f t="shared" si="20"/>
        <v>422</v>
      </c>
      <c r="AE98" s="90" t="s">
        <v>1635</v>
      </c>
      <c r="AF98" s="40" t="s">
        <v>1636</v>
      </c>
      <c r="AG98" s="40" t="str">
        <f t="shared" si="21"/>
        <v>A679072</v>
      </c>
      <c r="AH98" s="40" t="s">
        <v>3929</v>
      </c>
    </row>
    <row r="99" spans="1:34">
      <c r="A99" s="330"/>
      <c r="B99" s="45" t="str">
        <f t="shared" si="11"/>
        <v/>
      </c>
      <c r="C99" s="332"/>
      <c r="D99" s="45" t="str">
        <f t="shared" si="12"/>
        <v/>
      </c>
      <c r="E99" s="82"/>
      <c r="F99" s="45" t="str">
        <f t="shared" si="13"/>
        <v/>
      </c>
      <c r="G99" s="45" t="str">
        <f t="shared" si="14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5"/>
        <v/>
      </c>
      <c r="S99" s="40" t="str">
        <f t="shared" si="16"/>
        <v/>
      </c>
      <c r="T99" s="40" t="str">
        <f t="shared" si="17"/>
        <v/>
      </c>
      <c r="U99" s="40" t="str">
        <f t="shared" si="18"/>
        <v/>
      </c>
      <c r="Y99" s="40">
        <v>4226</v>
      </c>
      <c r="Z99" s="40" t="s">
        <v>160</v>
      </c>
      <c r="AB99" s="40" t="str">
        <f t="shared" si="19"/>
        <v>42</v>
      </c>
      <c r="AC99" s="40" t="str">
        <f t="shared" si="20"/>
        <v>422</v>
      </c>
      <c r="AE99" s="90" t="s">
        <v>1637</v>
      </c>
      <c r="AF99" s="40" t="s">
        <v>1638</v>
      </c>
      <c r="AG99" s="40" t="str">
        <f t="shared" si="21"/>
        <v>A679072</v>
      </c>
      <c r="AH99" s="40" t="s">
        <v>3929</v>
      </c>
    </row>
    <row r="100" spans="1:34">
      <c r="A100" s="330"/>
      <c r="B100" s="45" t="str">
        <f t="shared" si="11"/>
        <v/>
      </c>
      <c r="C100" s="332"/>
      <c r="D100" s="45" t="str">
        <f t="shared" si="12"/>
        <v/>
      </c>
      <c r="E100" s="82"/>
      <c r="F100" s="45" t="str">
        <f t="shared" si="13"/>
        <v/>
      </c>
      <c r="G100" s="45" t="str">
        <f t="shared" si="14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128</v>
      </c>
      <c r="AB100" s="40" t="str">
        <f t="shared" si="19"/>
        <v>42</v>
      </c>
      <c r="AC100" s="40" t="str">
        <f t="shared" si="20"/>
        <v>422</v>
      </c>
      <c r="AE100" s="90" t="s">
        <v>1639</v>
      </c>
      <c r="AF100" s="40" t="s">
        <v>1640</v>
      </c>
      <c r="AG100" s="40" t="str">
        <f t="shared" si="21"/>
        <v>A679072</v>
      </c>
      <c r="AH100" s="40" t="s">
        <v>3929</v>
      </c>
    </row>
    <row r="101" spans="1:34">
      <c r="A101" s="330"/>
      <c r="B101" s="45" t="str">
        <f t="shared" si="11"/>
        <v/>
      </c>
      <c r="C101" s="332"/>
      <c r="D101" s="45" t="str">
        <f t="shared" si="12"/>
        <v/>
      </c>
      <c r="E101" s="82"/>
      <c r="F101" s="45" t="str">
        <f t="shared" si="13"/>
        <v/>
      </c>
      <c r="G101" s="45" t="str">
        <f t="shared" si="14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5"/>
        <v/>
      </c>
      <c r="S101" s="40" t="str">
        <f t="shared" si="16"/>
        <v/>
      </c>
      <c r="T101" s="40" t="str">
        <f t="shared" si="17"/>
        <v/>
      </c>
      <c r="U101" s="40" t="str">
        <f t="shared" si="18"/>
        <v/>
      </c>
      <c r="Y101" s="40">
        <v>4231</v>
      </c>
      <c r="Z101" s="40" t="s">
        <v>161</v>
      </c>
      <c r="AB101" s="40" t="str">
        <f t="shared" si="19"/>
        <v>42</v>
      </c>
      <c r="AC101" s="40" t="str">
        <f t="shared" si="20"/>
        <v>423</v>
      </c>
      <c r="AE101" s="90" t="s">
        <v>1641</v>
      </c>
      <c r="AF101" s="40" t="s">
        <v>1642</v>
      </c>
      <c r="AG101" s="40" t="str">
        <f t="shared" si="21"/>
        <v>A679072</v>
      </c>
      <c r="AH101" s="40" t="s">
        <v>3929</v>
      </c>
    </row>
    <row r="102" spans="1:34">
      <c r="A102" s="330"/>
      <c r="B102" s="45" t="str">
        <f t="shared" si="11"/>
        <v/>
      </c>
      <c r="C102" s="332"/>
      <c r="D102" s="45" t="str">
        <f t="shared" si="12"/>
        <v/>
      </c>
      <c r="E102" s="82"/>
      <c r="F102" s="45" t="str">
        <f t="shared" si="13"/>
        <v/>
      </c>
      <c r="G102" s="45" t="str">
        <f t="shared" si="14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5"/>
        <v/>
      </c>
      <c r="S102" s="40" t="str">
        <f t="shared" si="16"/>
        <v/>
      </c>
      <c r="T102" s="40" t="str">
        <f t="shared" si="17"/>
        <v/>
      </c>
      <c r="U102" s="40" t="str">
        <f t="shared" si="18"/>
        <v/>
      </c>
      <c r="Y102" s="40">
        <v>4233</v>
      </c>
      <c r="Z102" s="40" t="s">
        <v>169</v>
      </c>
      <c r="AB102" s="40" t="str">
        <f t="shared" si="19"/>
        <v>42</v>
      </c>
      <c r="AC102" s="40" t="str">
        <f t="shared" si="20"/>
        <v>423</v>
      </c>
      <c r="AE102" s="90" t="s">
        <v>1643</v>
      </c>
      <c r="AF102" s="40" t="s">
        <v>1644</v>
      </c>
      <c r="AG102" s="40" t="str">
        <f t="shared" si="21"/>
        <v>A679072</v>
      </c>
      <c r="AH102" s="40" t="s">
        <v>3929</v>
      </c>
    </row>
    <row r="103" spans="1:34">
      <c r="A103" s="330"/>
      <c r="B103" s="45" t="str">
        <f t="shared" si="11"/>
        <v/>
      </c>
      <c r="C103" s="332"/>
      <c r="D103" s="45" t="str">
        <f t="shared" si="12"/>
        <v/>
      </c>
      <c r="E103" s="82"/>
      <c r="F103" s="45" t="str">
        <f t="shared" si="13"/>
        <v/>
      </c>
      <c r="G103" s="45" t="str">
        <f t="shared" si="14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5"/>
        <v/>
      </c>
      <c r="S103" s="40" t="str">
        <f t="shared" si="16"/>
        <v/>
      </c>
      <c r="T103" s="40" t="str">
        <f t="shared" si="17"/>
        <v/>
      </c>
      <c r="U103" s="40" t="str">
        <f t="shared" si="18"/>
        <v/>
      </c>
      <c r="Y103" s="40">
        <v>4241</v>
      </c>
      <c r="Z103" s="40" t="s">
        <v>106</v>
      </c>
      <c r="AB103" s="40" t="str">
        <f t="shared" si="19"/>
        <v>42</v>
      </c>
      <c r="AC103" s="40" t="str">
        <f t="shared" si="20"/>
        <v>424</v>
      </c>
      <c r="AE103" s="90" t="s">
        <v>1645</v>
      </c>
      <c r="AF103" s="40" t="s">
        <v>1646</v>
      </c>
      <c r="AG103" s="40" t="str">
        <f t="shared" si="21"/>
        <v>A679072</v>
      </c>
      <c r="AH103" s="40" t="s">
        <v>3929</v>
      </c>
    </row>
    <row r="104" spans="1:34">
      <c r="A104" s="330"/>
      <c r="B104" s="45" t="str">
        <f t="shared" si="11"/>
        <v/>
      </c>
      <c r="C104" s="332"/>
      <c r="D104" s="45" t="str">
        <f t="shared" si="12"/>
        <v/>
      </c>
      <c r="E104" s="82"/>
      <c r="F104" s="45" t="str">
        <f t="shared" si="13"/>
        <v/>
      </c>
      <c r="G104" s="45" t="str">
        <f t="shared" si="14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5"/>
        <v/>
      </c>
      <c r="S104" s="40" t="str">
        <f t="shared" si="16"/>
        <v/>
      </c>
      <c r="T104" s="40" t="str">
        <f t="shared" si="17"/>
        <v/>
      </c>
      <c r="U104" s="40" t="str">
        <f t="shared" si="18"/>
        <v/>
      </c>
      <c r="Y104" s="40">
        <v>4242</v>
      </c>
      <c r="Z104" s="40" t="s">
        <v>138</v>
      </c>
      <c r="AB104" s="40" t="str">
        <f t="shared" si="19"/>
        <v>42</v>
      </c>
      <c r="AC104" s="40" t="str">
        <f t="shared" si="20"/>
        <v>424</v>
      </c>
      <c r="AE104" s="90" t="s">
        <v>1647</v>
      </c>
      <c r="AF104" s="40" t="s">
        <v>1648</v>
      </c>
      <c r="AG104" s="40" t="str">
        <f t="shared" si="21"/>
        <v>A679072</v>
      </c>
      <c r="AH104" s="40" t="s">
        <v>3929</v>
      </c>
    </row>
    <row r="105" spans="1:34">
      <c r="A105" s="330"/>
      <c r="B105" s="45" t="str">
        <f t="shared" si="11"/>
        <v/>
      </c>
      <c r="C105" s="332"/>
      <c r="D105" s="45" t="str">
        <f t="shared" si="12"/>
        <v/>
      </c>
      <c r="E105" s="82"/>
      <c r="F105" s="45" t="str">
        <f t="shared" si="13"/>
        <v/>
      </c>
      <c r="G105" s="45" t="str">
        <f t="shared" si="14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5"/>
        <v/>
      </c>
      <c r="S105" s="40" t="str">
        <f t="shared" si="16"/>
        <v/>
      </c>
      <c r="T105" s="40" t="str">
        <f t="shared" si="17"/>
        <v/>
      </c>
      <c r="U105" s="40" t="str">
        <f t="shared" si="18"/>
        <v/>
      </c>
      <c r="Y105" s="40">
        <v>4244</v>
      </c>
      <c r="Z105" s="40" t="s">
        <v>170</v>
      </c>
      <c r="AB105" s="40" t="str">
        <f t="shared" si="19"/>
        <v>42</v>
      </c>
      <c r="AC105" s="40" t="str">
        <f t="shared" si="20"/>
        <v>424</v>
      </c>
      <c r="AE105" s="90" t="s">
        <v>1649</v>
      </c>
      <c r="AF105" s="40" t="s">
        <v>1650</v>
      </c>
      <c r="AG105" s="40" t="str">
        <f t="shared" si="21"/>
        <v>A679072</v>
      </c>
      <c r="AH105" s="40" t="s">
        <v>3929</v>
      </c>
    </row>
    <row r="106" spans="1:34">
      <c r="A106" s="330"/>
      <c r="B106" s="45" t="str">
        <f t="shared" si="11"/>
        <v/>
      </c>
      <c r="C106" s="332"/>
      <c r="D106" s="45" t="str">
        <f t="shared" si="12"/>
        <v/>
      </c>
      <c r="E106" s="82"/>
      <c r="F106" s="45" t="str">
        <f t="shared" si="13"/>
        <v/>
      </c>
      <c r="G106" s="45" t="str">
        <f t="shared" si="14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5"/>
        <v/>
      </c>
      <c r="S106" s="40" t="str">
        <f t="shared" si="16"/>
        <v/>
      </c>
      <c r="T106" s="40" t="str">
        <f t="shared" si="17"/>
        <v/>
      </c>
      <c r="U106" s="40" t="str">
        <f t="shared" si="18"/>
        <v/>
      </c>
      <c r="Y106" s="40">
        <v>4251</v>
      </c>
      <c r="Z106" s="40" t="s">
        <v>162</v>
      </c>
      <c r="AB106" s="40" t="str">
        <f t="shared" si="19"/>
        <v>42</v>
      </c>
      <c r="AC106" s="40" t="str">
        <f t="shared" si="20"/>
        <v>425</v>
      </c>
      <c r="AE106" s="90" t="s">
        <v>2028</v>
      </c>
      <c r="AF106" s="40" t="s">
        <v>2029</v>
      </c>
      <c r="AG106" s="40" t="str">
        <f t="shared" si="21"/>
        <v>A679072</v>
      </c>
      <c r="AH106" s="40" t="s">
        <v>3929</v>
      </c>
    </row>
    <row r="107" spans="1:34">
      <c r="A107" s="330"/>
      <c r="B107" s="45" t="str">
        <f t="shared" si="11"/>
        <v/>
      </c>
      <c r="C107" s="332"/>
      <c r="D107" s="45" t="str">
        <f t="shared" si="12"/>
        <v/>
      </c>
      <c r="E107" s="82"/>
      <c r="F107" s="45" t="str">
        <f t="shared" si="13"/>
        <v/>
      </c>
      <c r="G107" s="45" t="str">
        <f t="shared" si="14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163</v>
      </c>
      <c r="AB107" s="40" t="str">
        <f t="shared" si="19"/>
        <v>42</v>
      </c>
      <c r="AC107" s="40" t="str">
        <f t="shared" si="20"/>
        <v>425</v>
      </c>
      <c r="AE107" s="90" t="s">
        <v>2030</v>
      </c>
      <c r="AF107" s="40" t="s">
        <v>2031</v>
      </c>
      <c r="AG107" s="40" t="str">
        <f t="shared" si="21"/>
        <v>A679072</v>
      </c>
      <c r="AH107" s="40" t="s">
        <v>3929</v>
      </c>
    </row>
    <row r="108" spans="1:34">
      <c r="A108" s="330"/>
      <c r="B108" s="45" t="str">
        <f t="shared" si="11"/>
        <v/>
      </c>
      <c r="C108" s="332"/>
      <c r="D108" s="45" t="str">
        <f t="shared" si="12"/>
        <v/>
      </c>
      <c r="E108" s="82"/>
      <c r="F108" s="45" t="str">
        <f t="shared" si="13"/>
        <v/>
      </c>
      <c r="G108" s="45" t="str">
        <f t="shared" si="14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5"/>
        <v/>
      </c>
      <c r="S108" s="40" t="str">
        <f t="shared" si="16"/>
        <v/>
      </c>
      <c r="T108" s="40" t="str">
        <f t="shared" si="17"/>
        <v/>
      </c>
      <c r="U108" s="40" t="str">
        <f t="shared" si="18"/>
        <v/>
      </c>
      <c r="Y108" s="40">
        <v>4262</v>
      </c>
      <c r="Z108" s="40" t="s">
        <v>107</v>
      </c>
      <c r="AB108" s="40" t="str">
        <f t="shared" si="19"/>
        <v>42</v>
      </c>
      <c r="AC108" s="40" t="str">
        <f t="shared" si="20"/>
        <v>426</v>
      </c>
      <c r="AE108" s="90" t="s">
        <v>2032</v>
      </c>
      <c r="AF108" s="40" t="s">
        <v>2033</v>
      </c>
      <c r="AG108" s="40" t="str">
        <f t="shared" si="21"/>
        <v>A679072</v>
      </c>
      <c r="AH108" s="40" t="s">
        <v>3929</v>
      </c>
    </row>
    <row r="109" spans="1:34">
      <c r="A109" s="330"/>
      <c r="B109" s="45" t="str">
        <f t="shared" si="11"/>
        <v/>
      </c>
      <c r="C109" s="332"/>
      <c r="D109" s="45" t="str">
        <f t="shared" si="12"/>
        <v/>
      </c>
      <c r="E109" s="82"/>
      <c r="F109" s="45" t="str">
        <f t="shared" si="13"/>
        <v/>
      </c>
      <c r="G109" s="45" t="str">
        <f t="shared" si="14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164</v>
      </c>
      <c r="AB109" s="40" t="str">
        <f t="shared" si="19"/>
        <v>42</v>
      </c>
      <c r="AC109" s="40" t="str">
        <f t="shared" si="20"/>
        <v>426</v>
      </c>
      <c r="AE109" s="90" t="s">
        <v>2034</v>
      </c>
      <c r="AF109" s="40" t="s">
        <v>2035</v>
      </c>
      <c r="AG109" s="40" t="str">
        <f t="shared" si="21"/>
        <v>A679072</v>
      </c>
      <c r="AH109" s="40" t="s">
        <v>3929</v>
      </c>
    </row>
    <row r="110" spans="1:34">
      <c r="A110" s="330"/>
      <c r="B110" s="45" t="str">
        <f t="shared" si="11"/>
        <v/>
      </c>
      <c r="C110" s="332"/>
      <c r="D110" s="45" t="str">
        <f t="shared" si="12"/>
        <v/>
      </c>
      <c r="E110" s="82"/>
      <c r="F110" s="45" t="str">
        <f t="shared" si="13"/>
        <v/>
      </c>
      <c r="G110" s="45" t="str">
        <f t="shared" si="14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5"/>
        <v/>
      </c>
      <c r="S110" s="40" t="str">
        <f t="shared" si="16"/>
        <v/>
      </c>
      <c r="T110" s="40" t="str">
        <f t="shared" si="17"/>
        <v/>
      </c>
      <c r="U110" s="40" t="str">
        <f t="shared" si="18"/>
        <v/>
      </c>
      <c r="Y110" s="40">
        <v>4264</v>
      </c>
      <c r="Z110" s="40" t="s">
        <v>119</v>
      </c>
      <c r="AB110" s="40" t="str">
        <f t="shared" si="19"/>
        <v>42</v>
      </c>
      <c r="AC110" s="40" t="str">
        <f t="shared" si="20"/>
        <v>426</v>
      </c>
      <c r="AE110" s="90" t="s">
        <v>2036</v>
      </c>
      <c r="AF110" s="40" t="s">
        <v>2037</v>
      </c>
      <c r="AG110" s="40" t="str">
        <f t="shared" si="21"/>
        <v>A679072</v>
      </c>
      <c r="AH110" s="40" t="s">
        <v>3929</v>
      </c>
    </row>
    <row r="111" spans="1:34">
      <c r="A111" s="330"/>
      <c r="B111" s="45" t="str">
        <f t="shared" si="11"/>
        <v/>
      </c>
      <c r="C111" s="332"/>
      <c r="D111" s="45" t="str">
        <f t="shared" si="12"/>
        <v/>
      </c>
      <c r="E111" s="82"/>
      <c r="F111" s="45" t="str">
        <f t="shared" si="13"/>
        <v/>
      </c>
      <c r="G111" s="45" t="str">
        <f t="shared" si="14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121</v>
      </c>
      <c r="AB111" s="40" t="str">
        <f t="shared" si="19"/>
        <v>43</v>
      </c>
      <c r="AC111" s="40" t="str">
        <f t="shared" si="20"/>
        <v>431</v>
      </c>
      <c r="AE111" s="90" t="s">
        <v>2038</v>
      </c>
      <c r="AF111" s="40" t="s">
        <v>1844</v>
      </c>
      <c r="AG111" s="40" t="str">
        <f t="shared" si="21"/>
        <v>A679072</v>
      </c>
      <c r="AH111" s="40" t="s">
        <v>3929</v>
      </c>
    </row>
    <row r="112" spans="1:34">
      <c r="A112" s="330"/>
      <c r="B112" s="45" t="str">
        <f t="shared" si="11"/>
        <v/>
      </c>
      <c r="C112" s="332"/>
      <c r="D112" s="45" t="str">
        <f t="shared" si="12"/>
        <v/>
      </c>
      <c r="E112" s="82"/>
      <c r="F112" s="45" t="str">
        <f t="shared" si="13"/>
        <v/>
      </c>
      <c r="G112" s="45" t="str">
        <f t="shared" si="14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5"/>
        <v/>
      </c>
      <c r="S112" s="40" t="str">
        <f t="shared" si="16"/>
        <v/>
      </c>
      <c r="T112" s="40" t="str">
        <f t="shared" si="17"/>
        <v/>
      </c>
      <c r="U112" s="40" t="str">
        <f t="shared" si="18"/>
        <v/>
      </c>
      <c r="Y112" s="40">
        <v>4411</v>
      </c>
      <c r="Z112" s="40" t="s">
        <v>165</v>
      </c>
      <c r="AB112" s="40" t="str">
        <f t="shared" si="19"/>
        <v>44</v>
      </c>
      <c r="AC112" s="40" t="str">
        <f t="shared" si="20"/>
        <v>441</v>
      </c>
      <c r="AE112" s="90" t="s">
        <v>2039</v>
      </c>
      <c r="AF112" s="40" t="s">
        <v>2040</v>
      </c>
      <c r="AG112" s="40" t="str">
        <f t="shared" si="21"/>
        <v>A679072</v>
      </c>
      <c r="AH112" s="40" t="s">
        <v>3929</v>
      </c>
    </row>
    <row r="113" spans="1:34">
      <c r="A113" s="330"/>
      <c r="B113" s="45" t="str">
        <f t="shared" si="11"/>
        <v/>
      </c>
      <c r="C113" s="332"/>
      <c r="D113" s="45" t="str">
        <f t="shared" si="12"/>
        <v/>
      </c>
      <c r="E113" s="82"/>
      <c r="F113" s="45" t="str">
        <f t="shared" si="13"/>
        <v/>
      </c>
      <c r="G113" s="45" t="str">
        <f t="shared" si="14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120</v>
      </c>
      <c r="AB113" s="40" t="str">
        <f t="shared" si="19"/>
        <v>45</v>
      </c>
      <c r="AC113" s="40" t="str">
        <f t="shared" si="20"/>
        <v>451</v>
      </c>
      <c r="AE113" s="90" t="s">
        <v>2041</v>
      </c>
      <c r="AF113" s="40" t="s">
        <v>2042</v>
      </c>
      <c r="AG113" s="40" t="str">
        <f t="shared" si="21"/>
        <v>A679072</v>
      </c>
      <c r="AH113" s="40" t="s">
        <v>3929</v>
      </c>
    </row>
    <row r="114" spans="1:34">
      <c r="A114" s="330"/>
      <c r="B114" s="45" t="str">
        <f t="shared" si="11"/>
        <v/>
      </c>
      <c r="C114" s="332"/>
      <c r="D114" s="45" t="str">
        <f t="shared" si="12"/>
        <v/>
      </c>
      <c r="E114" s="82"/>
      <c r="F114" s="45" t="str">
        <f t="shared" si="13"/>
        <v/>
      </c>
      <c r="G114" s="45" t="str">
        <f t="shared" si="14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5"/>
        <v/>
      </c>
      <c r="S114" s="40" t="str">
        <f t="shared" si="16"/>
        <v/>
      </c>
      <c r="T114" s="40" t="str">
        <f t="shared" si="17"/>
        <v/>
      </c>
      <c r="U114" s="40" t="str">
        <f t="shared" si="18"/>
        <v/>
      </c>
      <c r="Y114" s="40">
        <v>4521</v>
      </c>
      <c r="Z114" s="40" t="s">
        <v>139</v>
      </c>
      <c r="AB114" s="40" t="str">
        <f t="shared" si="19"/>
        <v>45</v>
      </c>
      <c r="AC114" s="40" t="str">
        <f t="shared" si="20"/>
        <v>452</v>
      </c>
      <c r="AE114" s="90" t="s">
        <v>2043</v>
      </c>
      <c r="AF114" s="40" t="s">
        <v>2044</v>
      </c>
      <c r="AG114" s="40" t="str">
        <f t="shared" si="21"/>
        <v>A679072</v>
      </c>
      <c r="AH114" s="40" t="s">
        <v>3929</v>
      </c>
    </row>
    <row r="115" spans="1:34">
      <c r="A115" s="330"/>
      <c r="B115" s="45" t="str">
        <f t="shared" si="11"/>
        <v/>
      </c>
      <c r="C115" s="332"/>
      <c r="D115" s="45" t="str">
        <f t="shared" si="12"/>
        <v/>
      </c>
      <c r="E115" s="82"/>
      <c r="F115" s="45" t="str">
        <f t="shared" si="13"/>
        <v/>
      </c>
      <c r="G115" s="45" t="str">
        <f t="shared" si="14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182</v>
      </c>
      <c r="AB115" s="40" t="str">
        <f t="shared" si="19"/>
        <v>45</v>
      </c>
      <c r="AC115" s="40" t="str">
        <f t="shared" si="20"/>
        <v>453</v>
      </c>
      <c r="AE115" s="90" t="s">
        <v>2045</v>
      </c>
      <c r="AF115" s="40" t="s">
        <v>2046</v>
      </c>
      <c r="AG115" s="40" t="str">
        <f t="shared" si="21"/>
        <v>A679072</v>
      </c>
      <c r="AH115" s="40" t="s">
        <v>3929</v>
      </c>
    </row>
    <row r="116" spans="1:34">
      <c r="A116" s="330"/>
      <c r="B116" s="45" t="str">
        <f t="shared" si="11"/>
        <v/>
      </c>
      <c r="C116" s="332"/>
      <c r="D116" s="45" t="str">
        <f t="shared" si="12"/>
        <v/>
      </c>
      <c r="E116" s="82"/>
      <c r="F116" s="45" t="str">
        <f t="shared" si="13"/>
        <v/>
      </c>
      <c r="G116" s="45" t="str">
        <f t="shared" si="14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5"/>
        <v/>
      </c>
      <c r="S116" s="40" t="str">
        <f t="shared" si="16"/>
        <v/>
      </c>
      <c r="T116" s="40" t="str">
        <f t="shared" si="17"/>
        <v/>
      </c>
      <c r="U116" s="40" t="str">
        <f t="shared" si="18"/>
        <v/>
      </c>
      <c r="Y116" s="40">
        <v>4541</v>
      </c>
      <c r="Z116" s="40" t="s">
        <v>134</v>
      </c>
      <c r="AB116" s="40" t="str">
        <f t="shared" si="19"/>
        <v>45</v>
      </c>
      <c r="AC116" s="40" t="str">
        <f t="shared" si="20"/>
        <v>454</v>
      </c>
      <c r="AE116" s="90" t="s">
        <v>2047</v>
      </c>
      <c r="AF116" s="40" t="s">
        <v>2048</v>
      </c>
      <c r="AG116" s="40" t="str">
        <f t="shared" si="21"/>
        <v>A679072</v>
      </c>
      <c r="AH116" s="40" t="s">
        <v>3929</v>
      </c>
    </row>
    <row r="117" spans="1:34">
      <c r="A117" s="330"/>
      <c r="B117" s="45" t="str">
        <f t="shared" si="11"/>
        <v/>
      </c>
      <c r="C117" s="332"/>
      <c r="D117" s="45" t="str">
        <f t="shared" si="12"/>
        <v/>
      </c>
      <c r="E117" s="82"/>
      <c r="F117" s="45" t="str">
        <f t="shared" si="13"/>
        <v/>
      </c>
      <c r="G117" s="45" t="str">
        <f t="shared" si="14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190</v>
      </c>
      <c r="AB117" s="40" t="str">
        <f t="shared" si="19"/>
        <v>51</v>
      </c>
      <c r="AC117" s="40" t="str">
        <f t="shared" si="20"/>
        <v>512</v>
      </c>
      <c r="AE117" s="90" t="s">
        <v>2049</v>
      </c>
      <c r="AF117" s="40" t="s">
        <v>2050</v>
      </c>
      <c r="AG117" s="40" t="str">
        <f t="shared" si="21"/>
        <v>A679072</v>
      </c>
      <c r="AH117" s="40" t="s">
        <v>3929</v>
      </c>
    </row>
    <row r="118" spans="1:34">
      <c r="A118" s="330"/>
      <c r="B118" s="45" t="str">
        <f t="shared" si="11"/>
        <v/>
      </c>
      <c r="C118" s="332"/>
      <c r="D118" s="45" t="str">
        <f t="shared" si="12"/>
        <v/>
      </c>
      <c r="E118" s="82"/>
      <c r="F118" s="45" t="str">
        <f t="shared" si="13"/>
        <v/>
      </c>
      <c r="G118" s="45" t="str">
        <f t="shared" si="14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5"/>
        <v/>
      </c>
      <c r="S118" s="40" t="str">
        <f t="shared" si="16"/>
        <v/>
      </c>
      <c r="T118" s="40" t="str">
        <f t="shared" si="17"/>
        <v/>
      </c>
      <c r="U118" s="40" t="str">
        <f t="shared" si="18"/>
        <v/>
      </c>
      <c r="Y118" s="40">
        <v>5443</v>
      </c>
      <c r="Z118" s="40" t="s">
        <v>166</v>
      </c>
      <c r="AB118" s="40" t="str">
        <f t="shared" si="19"/>
        <v>54</v>
      </c>
      <c r="AC118" s="40" t="str">
        <f t="shared" si="20"/>
        <v>544</v>
      </c>
      <c r="AE118" s="90" t="s">
        <v>2051</v>
      </c>
      <c r="AF118" s="40" t="s">
        <v>2052</v>
      </c>
      <c r="AG118" s="40" t="str">
        <f t="shared" si="21"/>
        <v>A679072</v>
      </c>
      <c r="AH118" s="40" t="s">
        <v>3929</v>
      </c>
    </row>
    <row r="119" spans="1:34">
      <c r="A119" s="330"/>
      <c r="B119" s="45" t="str">
        <f t="shared" si="11"/>
        <v/>
      </c>
      <c r="C119" s="332"/>
      <c r="D119" s="45" t="str">
        <f t="shared" si="12"/>
        <v/>
      </c>
      <c r="E119" s="82"/>
      <c r="F119" s="45" t="str">
        <f t="shared" si="13"/>
        <v/>
      </c>
      <c r="G119" s="45" t="str">
        <f t="shared" si="14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632</v>
      </c>
      <c r="AB119" s="40" t="str">
        <f t="shared" si="19"/>
        <v>51</v>
      </c>
      <c r="AC119" s="40" t="str">
        <f t="shared" si="20"/>
        <v>512</v>
      </c>
      <c r="AE119" s="90" t="s">
        <v>2053</v>
      </c>
      <c r="AF119" s="40" t="s">
        <v>2054</v>
      </c>
      <c r="AG119" s="40" t="str">
        <f t="shared" si="21"/>
        <v>A679072</v>
      </c>
      <c r="AH119" s="40" t="s">
        <v>3929</v>
      </c>
    </row>
    <row r="120" spans="1:34">
      <c r="A120" s="330"/>
      <c r="B120" s="45" t="str">
        <f t="shared" si="11"/>
        <v/>
      </c>
      <c r="C120" s="332"/>
      <c r="D120" s="45" t="str">
        <f t="shared" si="12"/>
        <v/>
      </c>
      <c r="E120" s="82"/>
      <c r="F120" s="45" t="str">
        <f t="shared" si="13"/>
        <v/>
      </c>
      <c r="G120" s="45" t="str">
        <f t="shared" si="14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633</v>
      </c>
      <c r="AB120" s="40" t="str">
        <f t="shared" si="19"/>
        <v>51</v>
      </c>
      <c r="AC120" s="40" t="str">
        <f t="shared" si="20"/>
        <v>512</v>
      </c>
      <c r="AE120" s="90" t="s">
        <v>2055</v>
      </c>
      <c r="AF120" s="40" t="s">
        <v>2056</v>
      </c>
      <c r="AG120" s="40" t="str">
        <f t="shared" si="21"/>
        <v>A679072</v>
      </c>
      <c r="AH120" s="40" t="s">
        <v>3929</v>
      </c>
    </row>
    <row r="121" spans="1:34">
      <c r="A121" s="330"/>
      <c r="B121" s="45" t="str">
        <f t="shared" si="11"/>
        <v/>
      </c>
      <c r="C121" s="332"/>
      <c r="D121" s="45" t="str">
        <f t="shared" si="12"/>
        <v/>
      </c>
      <c r="E121" s="82"/>
      <c r="F121" s="45" t="str">
        <f t="shared" si="13"/>
        <v/>
      </c>
      <c r="G121" s="45" t="str">
        <f t="shared" si="14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634</v>
      </c>
      <c r="AB121" s="40" t="str">
        <f t="shared" si="19"/>
        <v>51</v>
      </c>
      <c r="AC121" s="40" t="str">
        <f t="shared" si="20"/>
        <v>514</v>
      </c>
      <c r="AE121" s="90" t="s">
        <v>4158</v>
      </c>
      <c r="AF121" s="40" t="s">
        <v>4159</v>
      </c>
      <c r="AG121" s="40" t="str">
        <f t="shared" si="21"/>
        <v>A679072</v>
      </c>
      <c r="AH121" s="40" t="s">
        <v>3929</v>
      </c>
    </row>
    <row r="122" spans="1:34">
      <c r="A122" s="330"/>
      <c r="B122" s="45" t="str">
        <f t="shared" si="11"/>
        <v/>
      </c>
      <c r="C122" s="332"/>
      <c r="D122" s="45" t="str">
        <f t="shared" si="12"/>
        <v/>
      </c>
      <c r="E122" s="82"/>
      <c r="F122" s="45" t="str">
        <f t="shared" si="13"/>
        <v/>
      </c>
      <c r="G122" s="45" t="str">
        <f t="shared" si="14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635</v>
      </c>
      <c r="AB122" s="40" t="str">
        <f t="shared" si="19"/>
        <v>51</v>
      </c>
      <c r="AC122" s="40" t="str">
        <f t="shared" si="20"/>
        <v>518</v>
      </c>
      <c r="AE122" s="90" t="s">
        <v>4160</v>
      </c>
      <c r="AF122" s="40" t="s">
        <v>4161</v>
      </c>
      <c r="AG122" s="40" t="str">
        <f t="shared" si="21"/>
        <v>A679072</v>
      </c>
      <c r="AH122" s="40" t="s">
        <v>3929</v>
      </c>
    </row>
    <row r="123" spans="1:34">
      <c r="A123" s="330"/>
      <c r="B123" s="45" t="str">
        <f t="shared" si="11"/>
        <v/>
      </c>
      <c r="C123" s="332"/>
      <c r="D123" s="45" t="str">
        <f t="shared" si="12"/>
        <v/>
      </c>
      <c r="E123" s="82"/>
      <c r="F123" s="45" t="str">
        <f t="shared" si="13"/>
        <v/>
      </c>
      <c r="G123" s="45" t="str">
        <f t="shared" si="14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636</v>
      </c>
      <c r="AB123" s="40" t="str">
        <f t="shared" si="19"/>
        <v>51</v>
      </c>
      <c r="AC123" s="40" t="str">
        <f t="shared" si="20"/>
        <v>518</v>
      </c>
      <c r="AE123" s="90" t="s">
        <v>4162</v>
      </c>
      <c r="AF123" s="40" t="s">
        <v>4163</v>
      </c>
      <c r="AG123" s="40" t="str">
        <f t="shared" si="21"/>
        <v>A679072</v>
      </c>
      <c r="AH123" s="40" t="s">
        <v>3929</v>
      </c>
    </row>
    <row r="124" spans="1:34">
      <c r="A124" s="330"/>
      <c r="B124" s="45" t="str">
        <f t="shared" si="11"/>
        <v/>
      </c>
      <c r="C124" s="332"/>
      <c r="D124" s="45" t="str">
        <f t="shared" si="12"/>
        <v/>
      </c>
      <c r="E124" s="82"/>
      <c r="F124" s="45" t="str">
        <f t="shared" si="13"/>
        <v/>
      </c>
      <c r="G124" s="45" t="str">
        <f t="shared" si="14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637</v>
      </c>
      <c r="AB124" s="40" t="str">
        <f t="shared" si="19"/>
        <v>54</v>
      </c>
      <c r="AC124" s="40" t="str">
        <f t="shared" si="20"/>
        <v>542</v>
      </c>
      <c r="AE124" s="90" t="s">
        <v>4164</v>
      </c>
      <c r="AF124" s="40" t="s">
        <v>4165</v>
      </c>
      <c r="AG124" s="40" t="str">
        <f t="shared" si="21"/>
        <v>A679072</v>
      </c>
      <c r="AH124" s="40" t="s">
        <v>3929</v>
      </c>
    </row>
    <row r="125" spans="1:34">
      <c r="A125" s="330"/>
      <c r="B125" s="45" t="str">
        <f t="shared" si="11"/>
        <v/>
      </c>
      <c r="C125" s="332"/>
      <c r="D125" s="45" t="str">
        <f t="shared" si="12"/>
        <v/>
      </c>
      <c r="E125" s="82"/>
      <c r="F125" s="45" t="str">
        <f t="shared" si="13"/>
        <v/>
      </c>
      <c r="G125" s="45" t="str">
        <f t="shared" si="14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257</v>
      </c>
      <c r="AB125" s="40" t="str">
        <f t="shared" si="19"/>
        <v>54</v>
      </c>
      <c r="AC125" s="40" t="str">
        <f t="shared" si="20"/>
        <v>543</v>
      </c>
      <c r="AE125" s="90" t="s">
        <v>4166</v>
      </c>
      <c r="AF125" s="40" t="s">
        <v>4167</v>
      </c>
      <c r="AG125" s="40" t="str">
        <f t="shared" si="21"/>
        <v>A679072</v>
      </c>
      <c r="AH125" s="40" t="s">
        <v>3929</v>
      </c>
    </row>
    <row r="126" spans="1:34">
      <c r="A126" s="330"/>
      <c r="B126" s="45" t="str">
        <f t="shared" si="11"/>
        <v/>
      </c>
      <c r="C126" s="332"/>
      <c r="D126" s="45" t="str">
        <f t="shared" si="12"/>
        <v/>
      </c>
      <c r="E126" s="82"/>
      <c r="F126" s="45" t="str">
        <f t="shared" si="13"/>
        <v/>
      </c>
      <c r="G126" s="45" t="str">
        <f t="shared" si="14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638</v>
      </c>
      <c r="AB126" s="40" t="str">
        <f t="shared" si="19"/>
        <v>54</v>
      </c>
      <c r="AC126" s="40" t="str">
        <f t="shared" si="20"/>
        <v>544</v>
      </c>
      <c r="AE126" s="90" t="s">
        <v>4168</v>
      </c>
      <c r="AF126" s="40" t="s">
        <v>4169</v>
      </c>
      <c r="AG126" s="40" t="str">
        <f t="shared" si="21"/>
        <v>A679072</v>
      </c>
      <c r="AH126" s="40" t="s">
        <v>3929</v>
      </c>
    </row>
    <row r="127" spans="1:34">
      <c r="A127" s="330"/>
      <c r="B127" s="45" t="str">
        <f t="shared" si="11"/>
        <v/>
      </c>
      <c r="C127" s="332"/>
      <c r="D127" s="45" t="str">
        <f t="shared" si="12"/>
        <v/>
      </c>
      <c r="E127" s="82"/>
      <c r="F127" s="45" t="str">
        <f t="shared" si="13"/>
        <v/>
      </c>
      <c r="G127" s="45" t="str">
        <f t="shared" si="14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639</v>
      </c>
      <c r="AB127" s="40" t="str">
        <f t="shared" si="19"/>
        <v>54</v>
      </c>
      <c r="AC127" s="40" t="str">
        <f t="shared" si="20"/>
        <v>544</v>
      </c>
      <c r="AE127" s="90" t="s">
        <v>4170</v>
      </c>
      <c r="AF127" s="40" t="s">
        <v>4171</v>
      </c>
      <c r="AG127" s="40" t="str">
        <f t="shared" si="21"/>
        <v>A679072</v>
      </c>
      <c r="AH127" s="40" t="s">
        <v>3929</v>
      </c>
    </row>
    <row r="128" spans="1:34">
      <c r="A128" s="330"/>
      <c r="B128" s="45" t="str">
        <f t="shared" si="11"/>
        <v/>
      </c>
      <c r="C128" s="332"/>
      <c r="D128" s="45" t="str">
        <f t="shared" si="12"/>
        <v/>
      </c>
      <c r="E128" s="82"/>
      <c r="F128" s="45" t="str">
        <f t="shared" si="13"/>
        <v/>
      </c>
      <c r="G128" s="45" t="str">
        <f t="shared" si="14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640</v>
      </c>
      <c r="AB128" s="40" t="str">
        <f t="shared" si="19"/>
        <v>54</v>
      </c>
      <c r="AC128" s="40" t="str">
        <f t="shared" si="20"/>
        <v>545</v>
      </c>
      <c r="AE128" s="90" t="s">
        <v>4172</v>
      </c>
      <c r="AF128" s="40" t="s">
        <v>4173</v>
      </c>
      <c r="AG128" s="40" t="str">
        <f t="shared" si="21"/>
        <v>A679072</v>
      </c>
      <c r="AH128" s="40" t="s">
        <v>3929</v>
      </c>
    </row>
    <row r="129" spans="1:34">
      <c r="A129" s="330"/>
      <c r="B129" s="45" t="str">
        <f t="shared" si="11"/>
        <v/>
      </c>
      <c r="C129" s="332"/>
      <c r="D129" s="45" t="str">
        <f t="shared" si="12"/>
        <v/>
      </c>
      <c r="E129" s="82"/>
      <c r="F129" s="45" t="str">
        <f t="shared" si="13"/>
        <v/>
      </c>
      <c r="G129" s="45" t="str">
        <f t="shared" si="14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641</v>
      </c>
      <c r="AB129" s="40" t="str">
        <f t="shared" si="19"/>
        <v>54</v>
      </c>
      <c r="AC129" s="40" t="str">
        <f t="shared" si="20"/>
        <v>547</v>
      </c>
      <c r="AE129" s="90" t="s">
        <v>4174</v>
      </c>
      <c r="AF129" s="40" t="s">
        <v>4175</v>
      </c>
      <c r="AG129" s="40" t="str">
        <f t="shared" si="21"/>
        <v>A679072</v>
      </c>
      <c r="AH129" s="40" t="s">
        <v>3929</v>
      </c>
    </row>
    <row r="130" spans="1:34">
      <c r="A130" s="330"/>
      <c r="B130" s="45" t="str">
        <f t="shared" si="11"/>
        <v/>
      </c>
      <c r="C130" s="332"/>
      <c r="D130" s="45" t="str">
        <f t="shared" si="12"/>
        <v/>
      </c>
      <c r="E130" s="82"/>
      <c r="F130" s="45" t="str">
        <f t="shared" si="13"/>
        <v/>
      </c>
      <c r="G130" s="45" t="str">
        <f t="shared" si="14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90" t="s">
        <v>4176</v>
      </c>
      <c r="AF130" s="40" t="s">
        <v>4177</v>
      </c>
      <c r="AG130" s="40" t="str">
        <f t="shared" si="21"/>
        <v>A679072</v>
      </c>
      <c r="AH130" s="40" t="s">
        <v>3929</v>
      </c>
    </row>
    <row r="131" spans="1:34">
      <c r="A131" s="330"/>
      <c r="B131" s="45" t="str">
        <f t="shared" si="11"/>
        <v/>
      </c>
      <c r="C131" s="332"/>
      <c r="D131" s="45" t="str">
        <f t="shared" si="12"/>
        <v/>
      </c>
      <c r="E131" s="82"/>
      <c r="F131" s="45" t="str">
        <f t="shared" si="13"/>
        <v/>
      </c>
      <c r="G131" s="45" t="str">
        <f t="shared" si="14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90" t="s">
        <v>4178</v>
      </c>
      <c r="AF131" s="40" t="s">
        <v>4179</v>
      </c>
      <c r="AG131" s="40" t="str">
        <f t="shared" si="21"/>
        <v>A679072</v>
      </c>
      <c r="AH131" s="40" t="s">
        <v>3929</v>
      </c>
    </row>
    <row r="132" spans="1:34">
      <c r="A132" s="330"/>
      <c r="B132" s="45" t="str">
        <f t="shared" ref="B132:B195" si="22">IFERROR(VLOOKUP(A132,$V$6:$W$23,2,FALSE),"")</f>
        <v/>
      </c>
      <c r="C132" s="332"/>
      <c r="D132" s="45" t="str">
        <f t="shared" ref="D132:D195" si="23">IFERROR(VLOOKUP(C132,$Y$5:$AA$129,2,FALSE),"")</f>
        <v/>
      </c>
      <c r="E132" s="82"/>
      <c r="F132" s="45" t="str">
        <f t="shared" ref="F132:F195" si="24">IFERROR(VLOOKUP(E132,$AE$6:$AF$1090,2,FALSE),"")</f>
        <v/>
      </c>
      <c r="G132" s="45" t="str">
        <f t="shared" ref="G132:G195" si="25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MID(G132,2,2)</f>
        <v/>
      </c>
      <c r="U132" s="40" t="str">
        <f t="shared" ref="U132:U195" si="29">LEFT(C132,1)</f>
        <v/>
      </c>
      <c r="AE132" s="90" t="s">
        <v>4180</v>
      </c>
      <c r="AF132" s="40" t="s">
        <v>4181</v>
      </c>
      <c r="AG132" s="40" t="str">
        <f t="shared" si="21"/>
        <v>A679072</v>
      </c>
      <c r="AH132" s="40" t="s">
        <v>3929</v>
      </c>
    </row>
    <row r="133" spans="1:34">
      <c r="A133" s="330"/>
      <c r="B133" s="45" t="str">
        <f t="shared" si="22"/>
        <v/>
      </c>
      <c r="C133" s="332"/>
      <c r="D133" s="45" t="str">
        <f t="shared" si="23"/>
        <v/>
      </c>
      <c r="E133" s="82"/>
      <c r="F133" s="45" t="str">
        <f t="shared" si="24"/>
        <v/>
      </c>
      <c r="G133" s="45" t="str">
        <f t="shared" si="25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90" t="s">
        <v>4182</v>
      </c>
      <c r="AF133" s="40" t="s">
        <v>4183</v>
      </c>
      <c r="AG133" s="40" t="str">
        <f t="shared" si="21"/>
        <v>A679072</v>
      </c>
      <c r="AH133" s="40" t="s">
        <v>3929</v>
      </c>
    </row>
    <row r="134" spans="1:34">
      <c r="A134" s="330"/>
      <c r="B134" s="45" t="str">
        <f t="shared" si="22"/>
        <v/>
      </c>
      <c r="C134" s="332"/>
      <c r="D134" s="45" t="str">
        <f t="shared" si="23"/>
        <v/>
      </c>
      <c r="E134" s="82"/>
      <c r="F134" s="45" t="str">
        <f t="shared" si="24"/>
        <v/>
      </c>
      <c r="G134" s="45" t="str">
        <f t="shared" si="25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90" t="s">
        <v>4184</v>
      </c>
      <c r="AF134" s="40" t="s">
        <v>4185</v>
      </c>
      <c r="AG134" s="40" t="str">
        <f t="shared" si="21"/>
        <v>A679072</v>
      </c>
      <c r="AH134" s="40" t="s">
        <v>3929</v>
      </c>
    </row>
    <row r="135" spans="1:34">
      <c r="A135" s="330"/>
      <c r="B135" s="45" t="str">
        <f t="shared" si="22"/>
        <v/>
      </c>
      <c r="C135" s="332"/>
      <c r="D135" s="45" t="str">
        <f t="shared" si="23"/>
        <v/>
      </c>
      <c r="E135" s="82"/>
      <c r="F135" s="45" t="str">
        <f t="shared" si="24"/>
        <v/>
      </c>
      <c r="G135" s="45" t="str">
        <f t="shared" si="25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90" t="s">
        <v>4186</v>
      </c>
      <c r="AF135" s="40" t="s">
        <v>4187</v>
      </c>
      <c r="AG135" s="40" t="str">
        <f t="shared" si="21"/>
        <v>A679072</v>
      </c>
      <c r="AH135" s="40" t="s">
        <v>3929</v>
      </c>
    </row>
    <row r="136" spans="1:34">
      <c r="A136" s="50"/>
      <c r="B136" s="45" t="str">
        <f t="shared" si="22"/>
        <v/>
      </c>
      <c r="C136" s="332"/>
      <c r="D136" s="45" t="str">
        <f t="shared" si="23"/>
        <v/>
      </c>
      <c r="E136" s="82"/>
      <c r="F136" s="45" t="str">
        <f t="shared" si="24"/>
        <v/>
      </c>
      <c r="G136" s="45" t="str">
        <f t="shared" si="25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90" t="s">
        <v>4188</v>
      </c>
      <c r="AF136" s="40" t="s">
        <v>4189</v>
      </c>
      <c r="AG136" s="40" t="str">
        <f t="shared" ref="AG136:AG199" si="30">LEFT(AE136,7)</f>
        <v>A679072</v>
      </c>
      <c r="AH136" s="40" t="s">
        <v>3929</v>
      </c>
    </row>
    <row r="137" spans="1:34">
      <c r="A137" s="50"/>
      <c r="B137" s="45" t="str">
        <f t="shared" si="22"/>
        <v/>
      </c>
      <c r="C137" s="332"/>
      <c r="D137" s="45" t="str">
        <f t="shared" si="23"/>
        <v/>
      </c>
      <c r="E137" s="82"/>
      <c r="F137" s="45" t="str">
        <f t="shared" si="24"/>
        <v/>
      </c>
      <c r="G137" s="45" t="str">
        <f t="shared" si="25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90" t="s">
        <v>4190</v>
      </c>
      <c r="AF137" s="40" t="s">
        <v>4191</v>
      </c>
      <c r="AG137" s="40" t="str">
        <f t="shared" si="30"/>
        <v>A679072</v>
      </c>
      <c r="AH137" s="40" t="s">
        <v>3929</v>
      </c>
    </row>
    <row r="138" spans="1:34">
      <c r="A138" s="50"/>
      <c r="B138" s="45" t="str">
        <f t="shared" si="22"/>
        <v/>
      </c>
      <c r="C138" s="332"/>
      <c r="D138" s="45" t="str">
        <f t="shared" si="23"/>
        <v/>
      </c>
      <c r="E138" s="82"/>
      <c r="F138" s="45" t="str">
        <f t="shared" si="24"/>
        <v/>
      </c>
      <c r="G138" s="45" t="str">
        <f t="shared" si="25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90" t="s">
        <v>4192</v>
      </c>
      <c r="AF138" s="40" t="s">
        <v>4193</v>
      </c>
      <c r="AG138" s="40" t="str">
        <f t="shared" si="30"/>
        <v>A679072</v>
      </c>
      <c r="AH138" s="40" t="s">
        <v>3929</v>
      </c>
    </row>
    <row r="139" spans="1:34">
      <c r="A139" s="50"/>
      <c r="B139" s="45" t="str">
        <f t="shared" si="22"/>
        <v/>
      </c>
      <c r="C139" s="332"/>
      <c r="D139" s="45" t="str">
        <f t="shared" si="23"/>
        <v/>
      </c>
      <c r="E139" s="82"/>
      <c r="F139" s="45" t="str">
        <f t="shared" si="24"/>
        <v/>
      </c>
      <c r="G139" s="45" t="str">
        <f t="shared" si="25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90" t="s">
        <v>4194</v>
      </c>
      <c r="AF139" s="40" t="s">
        <v>4195</v>
      </c>
      <c r="AG139" s="40" t="str">
        <f t="shared" si="30"/>
        <v>A679072</v>
      </c>
      <c r="AH139" s="40" t="s">
        <v>3929</v>
      </c>
    </row>
    <row r="140" spans="1:34">
      <c r="A140" s="50"/>
      <c r="B140" s="45" t="str">
        <f t="shared" si="22"/>
        <v/>
      </c>
      <c r="C140" s="332"/>
      <c r="D140" s="45" t="str">
        <f t="shared" si="23"/>
        <v/>
      </c>
      <c r="E140" s="82"/>
      <c r="F140" s="45" t="str">
        <f t="shared" si="24"/>
        <v/>
      </c>
      <c r="G140" s="45" t="str">
        <f t="shared" si="25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90" t="s">
        <v>4196</v>
      </c>
      <c r="AF140" s="40" t="s">
        <v>4197</v>
      </c>
      <c r="AG140" s="40" t="str">
        <f t="shared" si="30"/>
        <v>A679072</v>
      </c>
      <c r="AH140" s="40" t="s">
        <v>3929</v>
      </c>
    </row>
    <row r="141" spans="1:34">
      <c r="A141" s="50"/>
      <c r="B141" s="45" t="str">
        <f t="shared" si="22"/>
        <v/>
      </c>
      <c r="C141" s="332"/>
      <c r="D141" s="45" t="str">
        <f t="shared" si="23"/>
        <v/>
      </c>
      <c r="E141" s="82"/>
      <c r="F141" s="45" t="str">
        <f t="shared" si="24"/>
        <v/>
      </c>
      <c r="G141" s="45" t="str">
        <f t="shared" si="25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90" t="s">
        <v>4198</v>
      </c>
      <c r="AF141" s="40" t="s">
        <v>4199</v>
      </c>
      <c r="AG141" s="40" t="str">
        <f t="shared" si="30"/>
        <v>A679072</v>
      </c>
      <c r="AH141" s="40" t="s">
        <v>3929</v>
      </c>
    </row>
    <row r="142" spans="1:34">
      <c r="A142" s="50"/>
      <c r="B142" s="45" t="str">
        <f t="shared" si="22"/>
        <v/>
      </c>
      <c r="C142" s="332"/>
      <c r="D142" s="45" t="str">
        <f t="shared" si="23"/>
        <v/>
      </c>
      <c r="E142" s="82"/>
      <c r="F142" s="45" t="str">
        <f t="shared" si="24"/>
        <v/>
      </c>
      <c r="G142" s="45" t="str">
        <f t="shared" si="25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90" t="s">
        <v>4200</v>
      </c>
      <c r="AF142" s="40" t="s">
        <v>4201</v>
      </c>
      <c r="AG142" s="40" t="str">
        <f t="shared" si="30"/>
        <v>A679072</v>
      </c>
      <c r="AH142" s="40" t="s">
        <v>3929</v>
      </c>
    </row>
    <row r="143" spans="1:34">
      <c r="A143" s="50"/>
      <c r="B143" s="45" t="str">
        <f t="shared" si="22"/>
        <v/>
      </c>
      <c r="C143" s="332"/>
      <c r="D143" s="45" t="str">
        <f t="shared" si="23"/>
        <v/>
      </c>
      <c r="E143" s="82"/>
      <c r="F143" s="45" t="str">
        <f t="shared" si="24"/>
        <v/>
      </c>
      <c r="G143" s="45" t="str">
        <f t="shared" si="25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90" t="s">
        <v>4202</v>
      </c>
      <c r="AF143" s="40" t="s">
        <v>4203</v>
      </c>
      <c r="AG143" s="40" t="str">
        <f t="shared" si="30"/>
        <v>A679072</v>
      </c>
      <c r="AH143" s="40" t="s">
        <v>3929</v>
      </c>
    </row>
    <row r="144" spans="1:34">
      <c r="A144" s="50"/>
      <c r="B144" s="45" t="str">
        <f t="shared" si="22"/>
        <v/>
      </c>
      <c r="C144" s="332"/>
      <c r="D144" s="45" t="str">
        <f t="shared" si="23"/>
        <v/>
      </c>
      <c r="E144" s="82"/>
      <c r="F144" s="45" t="str">
        <f t="shared" si="24"/>
        <v/>
      </c>
      <c r="G144" s="45" t="str">
        <f t="shared" si="25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90" t="s">
        <v>4204</v>
      </c>
      <c r="AF144" s="40" t="s">
        <v>4205</v>
      </c>
      <c r="AG144" s="40" t="str">
        <f t="shared" si="30"/>
        <v>A679072</v>
      </c>
      <c r="AH144" s="40" t="s">
        <v>3929</v>
      </c>
    </row>
    <row r="145" spans="1:34">
      <c r="A145" s="50"/>
      <c r="B145" s="45" t="str">
        <f t="shared" si="22"/>
        <v/>
      </c>
      <c r="C145" s="332"/>
      <c r="D145" s="45" t="str">
        <f t="shared" si="23"/>
        <v/>
      </c>
      <c r="E145" s="82"/>
      <c r="F145" s="45" t="str">
        <f t="shared" si="24"/>
        <v/>
      </c>
      <c r="G145" s="45" t="str">
        <f t="shared" si="25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90" t="s">
        <v>4206</v>
      </c>
      <c r="AF145" s="40" t="s">
        <v>4207</v>
      </c>
      <c r="AG145" s="40" t="str">
        <f t="shared" si="30"/>
        <v>A679072</v>
      </c>
      <c r="AH145" s="40" t="s">
        <v>3929</v>
      </c>
    </row>
    <row r="146" spans="1:34">
      <c r="A146" s="50"/>
      <c r="B146" s="45" t="str">
        <f t="shared" si="22"/>
        <v/>
      </c>
      <c r="C146" s="332"/>
      <c r="D146" s="45" t="str">
        <f t="shared" si="23"/>
        <v/>
      </c>
      <c r="E146" s="82"/>
      <c r="F146" s="45" t="str">
        <f t="shared" si="24"/>
        <v/>
      </c>
      <c r="G146" s="45" t="str">
        <f t="shared" si="25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90" t="s">
        <v>4208</v>
      </c>
      <c r="AF146" s="40" t="s">
        <v>4209</v>
      </c>
      <c r="AG146" s="40" t="str">
        <f t="shared" si="30"/>
        <v>A679072</v>
      </c>
      <c r="AH146" s="40" t="s">
        <v>3929</v>
      </c>
    </row>
    <row r="147" spans="1:34">
      <c r="A147" s="50"/>
      <c r="B147" s="45" t="str">
        <f t="shared" si="22"/>
        <v/>
      </c>
      <c r="C147" s="332"/>
      <c r="D147" s="45" t="str">
        <f t="shared" si="23"/>
        <v/>
      </c>
      <c r="E147" s="82"/>
      <c r="F147" s="45" t="str">
        <f t="shared" si="24"/>
        <v/>
      </c>
      <c r="G147" s="45" t="str">
        <f t="shared" si="25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90" t="s">
        <v>4210</v>
      </c>
      <c r="AF147" s="40" t="s">
        <v>4211</v>
      </c>
      <c r="AG147" s="40" t="str">
        <f t="shared" si="30"/>
        <v>A679072</v>
      </c>
      <c r="AH147" s="40" t="s">
        <v>3929</v>
      </c>
    </row>
    <row r="148" spans="1:34">
      <c r="A148" s="50"/>
      <c r="B148" s="45" t="str">
        <f t="shared" si="22"/>
        <v/>
      </c>
      <c r="C148" s="332"/>
      <c r="D148" s="45" t="str">
        <f t="shared" si="23"/>
        <v/>
      </c>
      <c r="E148" s="82"/>
      <c r="F148" s="45" t="str">
        <f t="shared" si="24"/>
        <v/>
      </c>
      <c r="G148" s="45" t="str">
        <f t="shared" si="25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90" t="s">
        <v>4212</v>
      </c>
      <c r="AF148" s="40" t="s">
        <v>4213</v>
      </c>
      <c r="AG148" s="40" t="str">
        <f t="shared" si="30"/>
        <v>A679072</v>
      </c>
      <c r="AH148" s="40" t="s">
        <v>3929</v>
      </c>
    </row>
    <row r="149" spans="1:34">
      <c r="A149" s="50"/>
      <c r="B149" s="45" t="str">
        <f t="shared" si="22"/>
        <v/>
      </c>
      <c r="C149" s="332"/>
      <c r="D149" s="45" t="str">
        <f t="shared" si="23"/>
        <v/>
      </c>
      <c r="E149" s="82"/>
      <c r="F149" s="45" t="str">
        <f t="shared" si="24"/>
        <v/>
      </c>
      <c r="G149" s="45" t="str">
        <f t="shared" si="25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90" t="s">
        <v>4214</v>
      </c>
      <c r="AF149" s="40" t="s">
        <v>4215</v>
      </c>
      <c r="AG149" s="40" t="str">
        <f t="shared" si="30"/>
        <v>A679072</v>
      </c>
      <c r="AH149" s="40" t="s">
        <v>3929</v>
      </c>
    </row>
    <row r="150" spans="1:34">
      <c r="A150" s="50"/>
      <c r="B150" s="45" t="str">
        <f t="shared" si="22"/>
        <v/>
      </c>
      <c r="C150" s="332"/>
      <c r="D150" s="45" t="str">
        <f t="shared" si="23"/>
        <v/>
      </c>
      <c r="E150" s="82"/>
      <c r="F150" s="45" t="str">
        <f t="shared" si="24"/>
        <v/>
      </c>
      <c r="G150" s="45" t="str">
        <f t="shared" si="25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90" t="s">
        <v>4216</v>
      </c>
      <c r="AF150" s="40" t="s">
        <v>4217</v>
      </c>
      <c r="AG150" s="40" t="str">
        <f t="shared" si="30"/>
        <v>A679072</v>
      </c>
      <c r="AH150" s="40" t="s">
        <v>3929</v>
      </c>
    </row>
    <row r="151" spans="1:34">
      <c r="A151" s="50"/>
      <c r="B151" s="45" t="str">
        <f t="shared" si="22"/>
        <v/>
      </c>
      <c r="C151" s="332"/>
      <c r="D151" s="45" t="str">
        <f t="shared" si="23"/>
        <v/>
      </c>
      <c r="E151" s="82"/>
      <c r="F151" s="45" t="str">
        <f t="shared" si="24"/>
        <v/>
      </c>
      <c r="G151" s="45" t="str">
        <f t="shared" si="25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90" t="s">
        <v>4218</v>
      </c>
      <c r="AF151" s="40" t="s">
        <v>4219</v>
      </c>
      <c r="AG151" s="40" t="str">
        <f t="shared" si="30"/>
        <v>A679072</v>
      </c>
      <c r="AH151" s="40" t="s">
        <v>3929</v>
      </c>
    </row>
    <row r="152" spans="1:34">
      <c r="A152" s="50"/>
      <c r="B152" s="45" t="str">
        <f t="shared" si="22"/>
        <v/>
      </c>
      <c r="C152" s="332"/>
      <c r="D152" s="45" t="str">
        <f t="shared" si="23"/>
        <v/>
      </c>
      <c r="E152" s="82"/>
      <c r="F152" s="45" t="str">
        <f t="shared" si="24"/>
        <v/>
      </c>
      <c r="G152" s="45" t="str">
        <f t="shared" si="25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90" t="s">
        <v>4220</v>
      </c>
      <c r="AF152" s="40" t="s">
        <v>4221</v>
      </c>
      <c r="AG152" s="40" t="str">
        <f t="shared" si="30"/>
        <v>A679072</v>
      </c>
      <c r="AH152" s="40" t="s">
        <v>3929</v>
      </c>
    </row>
    <row r="153" spans="1:34">
      <c r="A153" s="50"/>
      <c r="B153" s="45" t="str">
        <f t="shared" si="22"/>
        <v/>
      </c>
      <c r="C153" s="332"/>
      <c r="D153" s="45" t="str">
        <f t="shared" si="23"/>
        <v/>
      </c>
      <c r="E153" s="82"/>
      <c r="F153" s="45" t="str">
        <f t="shared" si="24"/>
        <v/>
      </c>
      <c r="G153" s="45" t="str">
        <f t="shared" si="25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90" t="s">
        <v>4222</v>
      </c>
      <c r="AF153" s="40" t="s">
        <v>4223</v>
      </c>
      <c r="AG153" s="40" t="str">
        <f t="shared" si="30"/>
        <v>A679072</v>
      </c>
      <c r="AH153" s="40" t="s">
        <v>3929</v>
      </c>
    </row>
    <row r="154" spans="1:34">
      <c r="A154" s="50"/>
      <c r="B154" s="45" t="str">
        <f t="shared" si="22"/>
        <v/>
      </c>
      <c r="C154" s="332"/>
      <c r="D154" s="45" t="str">
        <f t="shared" si="23"/>
        <v/>
      </c>
      <c r="E154" s="82"/>
      <c r="F154" s="45" t="str">
        <f t="shared" si="24"/>
        <v/>
      </c>
      <c r="G154" s="45" t="str">
        <f t="shared" si="25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90" t="s">
        <v>4224</v>
      </c>
      <c r="AF154" s="40" t="s">
        <v>4225</v>
      </c>
      <c r="AG154" s="40" t="str">
        <f t="shared" si="30"/>
        <v>A679072</v>
      </c>
      <c r="AH154" s="40" t="s">
        <v>3929</v>
      </c>
    </row>
    <row r="155" spans="1:34">
      <c r="A155" s="50"/>
      <c r="B155" s="45" t="str">
        <f t="shared" si="22"/>
        <v/>
      </c>
      <c r="C155" s="332"/>
      <c r="D155" s="45" t="str">
        <f t="shared" si="23"/>
        <v/>
      </c>
      <c r="E155" s="82"/>
      <c r="F155" s="45" t="str">
        <f t="shared" si="24"/>
        <v/>
      </c>
      <c r="G155" s="45" t="str">
        <f t="shared" si="25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90" t="s">
        <v>4226</v>
      </c>
      <c r="AF155" s="40" t="s">
        <v>4227</v>
      </c>
      <c r="AG155" s="40" t="str">
        <f t="shared" si="30"/>
        <v>A679072</v>
      </c>
      <c r="AH155" s="40" t="s">
        <v>3929</v>
      </c>
    </row>
    <row r="156" spans="1:34">
      <c r="A156" s="50"/>
      <c r="B156" s="45" t="str">
        <f t="shared" si="22"/>
        <v/>
      </c>
      <c r="C156" s="332"/>
      <c r="D156" s="45" t="str">
        <f t="shared" si="23"/>
        <v/>
      </c>
      <c r="E156" s="82"/>
      <c r="F156" s="45" t="str">
        <f t="shared" si="24"/>
        <v/>
      </c>
      <c r="G156" s="45" t="str">
        <f t="shared" si="25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90" t="s">
        <v>4228</v>
      </c>
      <c r="AF156" s="40" t="s">
        <v>4229</v>
      </c>
      <c r="AG156" s="40" t="str">
        <f t="shared" si="30"/>
        <v>A679072</v>
      </c>
      <c r="AH156" s="40" t="s">
        <v>3929</v>
      </c>
    </row>
    <row r="157" spans="1:34">
      <c r="A157" s="50"/>
      <c r="B157" s="45" t="str">
        <f t="shared" si="22"/>
        <v/>
      </c>
      <c r="C157" s="332"/>
      <c r="D157" s="45" t="str">
        <f t="shared" si="23"/>
        <v/>
      </c>
      <c r="E157" s="82"/>
      <c r="F157" s="45" t="str">
        <f t="shared" si="24"/>
        <v/>
      </c>
      <c r="G157" s="45" t="str">
        <f t="shared" si="25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90" t="s">
        <v>4230</v>
      </c>
      <c r="AF157" s="40" t="s">
        <v>4231</v>
      </c>
      <c r="AG157" s="40" t="str">
        <f t="shared" si="30"/>
        <v>A679072</v>
      </c>
      <c r="AH157" s="40" t="s">
        <v>3929</v>
      </c>
    </row>
    <row r="158" spans="1:34">
      <c r="A158" s="50"/>
      <c r="B158" s="45" t="str">
        <f t="shared" si="22"/>
        <v/>
      </c>
      <c r="C158" s="332"/>
      <c r="D158" s="45" t="str">
        <f t="shared" si="23"/>
        <v/>
      </c>
      <c r="E158" s="82"/>
      <c r="F158" s="45" t="str">
        <f t="shared" si="24"/>
        <v/>
      </c>
      <c r="G158" s="45" t="str">
        <f t="shared" si="25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90" t="s">
        <v>4232</v>
      </c>
      <c r="AF158" s="40" t="s">
        <v>4233</v>
      </c>
      <c r="AG158" s="40" t="str">
        <f t="shared" si="30"/>
        <v>A679072</v>
      </c>
      <c r="AH158" s="40" t="s">
        <v>3929</v>
      </c>
    </row>
    <row r="159" spans="1:34">
      <c r="A159" s="50"/>
      <c r="B159" s="45" t="str">
        <f t="shared" si="22"/>
        <v/>
      </c>
      <c r="C159" s="332"/>
      <c r="D159" s="45" t="str">
        <f t="shared" si="23"/>
        <v/>
      </c>
      <c r="E159" s="82"/>
      <c r="F159" s="45" t="str">
        <f t="shared" si="24"/>
        <v/>
      </c>
      <c r="G159" s="45" t="str">
        <f t="shared" si="25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90" t="s">
        <v>4234</v>
      </c>
      <c r="AF159" s="40" t="s">
        <v>4235</v>
      </c>
      <c r="AG159" s="40" t="str">
        <f t="shared" si="30"/>
        <v>A679072</v>
      </c>
      <c r="AH159" s="40" t="s">
        <v>3929</v>
      </c>
    </row>
    <row r="160" spans="1:34">
      <c r="A160" s="50"/>
      <c r="B160" s="45" t="str">
        <f t="shared" si="22"/>
        <v/>
      </c>
      <c r="C160" s="332"/>
      <c r="D160" s="45" t="str">
        <f t="shared" si="23"/>
        <v/>
      </c>
      <c r="E160" s="82"/>
      <c r="F160" s="45" t="str">
        <f t="shared" si="24"/>
        <v/>
      </c>
      <c r="G160" s="45" t="str">
        <f t="shared" si="25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90" t="s">
        <v>1651</v>
      </c>
      <c r="AF160" s="40" t="s">
        <v>1652</v>
      </c>
      <c r="AG160" s="40" t="str">
        <f t="shared" si="30"/>
        <v>A679073</v>
      </c>
      <c r="AH160" s="40" t="s">
        <v>3929</v>
      </c>
    </row>
    <row r="161" spans="1:34">
      <c r="A161" s="50"/>
      <c r="B161" s="45" t="str">
        <f t="shared" si="22"/>
        <v/>
      </c>
      <c r="C161" s="332"/>
      <c r="D161" s="45" t="str">
        <f t="shared" si="23"/>
        <v/>
      </c>
      <c r="E161" s="82"/>
      <c r="F161" s="45" t="str">
        <f t="shared" si="24"/>
        <v/>
      </c>
      <c r="G161" s="45" t="str">
        <f t="shared" si="25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90" t="s">
        <v>1653</v>
      </c>
      <c r="AF161" s="40" t="s">
        <v>1654</v>
      </c>
      <c r="AG161" s="40" t="str">
        <f t="shared" si="30"/>
        <v>A679073</v>
      </c>
      <c r="AH161" s="40" t="s">
        <v>3929</v>
      </c>
    </row>
    <row r="162" spans="1:34">
      <c r="A162" s="50"/>
      <c r="B162" s="45" t="str">
        <f t="shared" si="22"/>
        <v/>
      </c>
      <c r="C162" s="333"/>
      <c r="D162" s="45" t="str">
        <f t="shared" si="23"/>
        <v/>
      </c>
      <c r="E162" s="82"/>
      <c r="F162" s="45" t="str">
        <f t="shared" si="24"/>
        <v/>
      </c>
      <c r="G162" s="45" t="str">
        <f t="shared" si="25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90" t="s">
        <v>1655</v>
      </c>
      <c r="AF162" s="40" t="s">
        <v>1656</v>
      </c>
      <c r="AG162" s="40" t="str">
        <f t="shared" si="30"/>
        <v>A679073</v>
      </c>
      <c r="AH162" s="40" t="s">
        <v>3929</v>
      </c>
    </row>
    <row r="163" spans="1:34">
      <c r="A163" s="50"/>
      <c r="B163" s="45" t="str">
        <f t="shared" si="22"/>
        <v/>
      </c>
      <c r="C163" s="333"/>
      <c r="D163" s="45" t="str">
        <f t="shared" si="23"/>
        <v/>
      </c>
      <c r="E163" s="82"/>
      <c r="F163" s="45" t="str">
        <f t="shared" si="24"/>
        <v/>
      </c>
      <c r="G163" s="45" t="str">
        <f t="shared" si="25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90" t="s">
        <v>1657</v>
      </c>
      <c r="AF163" s="40" t="s">
        <v>1658</v>
      </c>
      <c r="AG163" s="40" t="str">
        <f t="shared" si="30"/>
        <v>A679073</v>
      </c>
      <c r="AH163" s="40" t="s">
        <v>3929</v>
      </c>
    </row>
    <row r="164" spans="1:34">
      <c r="A164" s="331"/>
      <c r="B164" s="45" t="str">
        <f t="shared" si="22"/>
        <v/>
      </c>
      <c r="C164" s="333"/>
      <c r="D164" s="45" t="str">
        <f t="shared" si="23"/>
        <v/>
      </c>
      <c r="E164" s="82"/>
      <c r="F164" s="45" t="str">
        <f t="shared" si="24"/>
        <v/>
      </c>
      <c r="G164" s="45" t="str">
        <f t="shared" si="25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90" t="s">
        <v>1659</v>
      </c>
      <c r="AF164" s="40" t="s">
        <v>1660</v>
      </c>
      <c r="AG164" s="40" t="str">
        <f t="shared" si="30"/>
        <v>A679073</v>
      </c>
      <c r="AH164" s="40" t="s">
        <v>3929</v>
      </c>
    </row>
    <row r="165" spans="1:34">
      <c r="A165" s="331"/>
      <c r="B165" s="45" t="str">
        <f t="shared" si="22"/>
        <v/>
      </c>
      <c r="C165" s="333"/>
      <c r="D165" s="45" t="str">
        <f t="shared" si="23"/>
        <v/>
      </c>
      <c r="E165" s="82"/>
      <c r="F165" s="45" t="str">
        <f t="shared" si="24"/>
        <v/>
      </c>
      <c r="G165" s="45" t="str">
        <f t="shared" si="25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90" t="s">
        <v>1661</v>
      </c>
      <c r="AF165" s="40" t="s">
        <v>1662</v>
      </c>
      <c r="AG165" s="40" t="str">
        <f t="shared" si="30"/>
        <v>A679073</v>
      </c>
      <c r="AH165" s="40" t="s">
        <v>3929</v>
      </c>
    </row>
    <row r="166" spans="1:34">
      <c r="A166" s="331"/>
      <c r="B166" s="45" t="str">
        <f t="shared" si="22"/>
        <v/>
      </c>
      <c r="C166" s="333"/>
      <c r="D166" s="45" t="str">
        <f t="shared" si="23"/>
        <v/>
      </c>
      <c r="E166" s="82"/>
      <c r="F166" s="45" t="str">
        <f t="shared" si="24"/>
        <v/>
      </c>
      <c r="G166" s="45" t="str">
        <f t="shared" si="25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90" t="s">
        <v>1663</v>
      </c>
      <c r="AF166" s="40" t="s">
        <v>1664</v>
      </c>
      <c r="AG166" s="40" t="str">
        <f t="shared" si="30"/>
        <v>A679073</v>
      </c>
      <c r="AH166" s="40" t="s">
        <v>3929</v>
      </c>
    </row>
    <row r="167" spans="1:34">
      <c r="A167" s="331"/>
      <c r="B167" s="45" t="str">
        <f t="shared" si="22"/>
        <v/>
      </c>
      <c r="C167" s="333"/>
      <c r="D167" s="45" t="str">
        <f t="shared" si="23"/>
        <v/>
      </c>
      <c r="E167" s="82"/>
      <c r="F167" s="45" t="str">
        <f t="shared" si="24"/>
        <v/>
      </c>
      <c r="G167" s="45" t="str">
        <f t="shared" si="25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90" t="s">
        <v>1665</v>
      </c>
      <c r="AF167" s="40" t="s">
        <v>1666</v>
      </c>
      <c r="AG167" s="40" t="str">
        <f t="shared" si="30"/>
        <v>A679073</v>
      </c>
      <c r="AH167" s="40" t="s">
        <v>3929</v>
      </c>
    </row>
    <row r="168" spans="1:34">
      <c r="A168" s="331"/>
      <c r="B168" s="45" t="str">
        <f t="shared" si="22"/>
        <v/>
      </c>
      <c r="C168" s="333"/>
      <c r="D168" s="45" t="str">
        <f t="shared" si="23"/>
        <v/>
      </c>
      <c r="E168" s="82"/>
      <c r="F168" s="45" t="str">
        <f t="shared" si="24"/>
        <v/>
      </c>
      <c r="G168" s="45" t="str">
        <f t="shared" si="25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90" t="s">
        <v>1667</v>
      </c>
      <c r="AF168" s="40" t="s">
        <v>1668</v>
      </c>
      <c r="AG168" s="40" t="str">
        <f t="shared" si="30"/>
        <v>A679073</v>
      </c>
      <c r="AH168" s="40" t="s">
        <v>3929</v>
      </c>
    </row>
    <row r="169" spans="1:34">
      <c r="A169" s="331"/>
      <c r="B169" s="45" t="str">
        <f t="shared" si="22"/>
        <v/>
      </c>
      <c r="C169" s="333"/>
      <c r="D169" s="45" t="str">
        <f t="shared" si="23"/>
        <v/>
      </c>
      <c r="E169" s="82"/>
      <c r="F169" s="45" t="str">
        <f t="shared" si="24"/>
        <v/>
      </c>
      <c r="G169" s="45" t="str">
        <f t="shared" si="25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90" t="s">
        <v>1669</v>
      </c>
      <c r="AF169" s="40" t="s">
        <v>1670</v>
      </c>
      <c r="AG169" s="40" t="str">
        <f t="shared" si="30"/>
        <v>A679073</v>
      </c>
      <c r="AH169" s="40" t="s">
        <v>3929</v>
      </c>
    </row>
    <row r="170" spans="1:34">
      <c r="A170" s="331"/>
      <c r="B170" s="45" t="str">
        <f t="shared" si="22"/>
        <v/>
      </c>
      <c r="C170" s="333"/>
      <c r="D170" s="45" t="str">
        <f t="shared" si="23"/>
        <v/>
      </c>
      <c r="E170" s="82"/>
      <c r="F170" s="45" t="str">
        <f t="shared" si="24"/>
        <v/>
      </c>
      <c r="G170" s="45" t="str">
        <f t="shared" si="25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90" t="s">
        <v>2057</v>
      </c>
      <c r="AF170" s="40" t="s">
        <v>2058</v>
      </c>
      <c r="AG170" s="40" t="str">
        <f t="shared" si="30"/>
        <v>A679073</v>
      </c>
      <c r="AH170" s="40" t="s">
        <v>3929</v>
      </c>
    </row>
    <row r="171" spans="1:34">
      <c r="A171" s="331"/>
      <c r="B171" s="45" t="str">
        <f t="shared" si="22"/>
        <v/>
      </c>
      <c r="C171" s="333"/>
      <c r="D171" s="45" t="str">
        <f t="shared" si="23"/>
        <v/>
      </c>
      <c r="E171" s="82"/>
      <c r="F171" s="45" t="str">
        <f t="shared" si="24"/>
        <v/>
      </c>
      <c r="G171" s="45" t="str">
        <f t="shared" si="25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90" t="s">
        <v>2059</v>
      </c>
      <c r="AF171" s="40" t="s">
        <v>2060</v>
      </c>
      <c r="AG171" s="40" t="str">
        <f t="shared" si="30"/>
        <v>A679073</v>
      </c>
      <c r="AH171" s="40" t="s">
        <v>3929</v>
      </c>
    </row>
    <row r="172" spans="1:34">
      <c r="A172" s="331"/>
      <c r="B172" s="45" t="str">
        <f t="shared" si="22"/>
        <v/>
      </c>
      <c r="C172" s="333"/>
      <c r="D172" s="45" t="str">
        <f t="shared" si="23"/>
        <v/>
      </c>
      <c r="E172" s="82"/>
      <c r="F172" s="45" t="str">
        <f t="shared" si="24"/>
        <v/>
      </c>
      <c r="G172" s="45" t="str">
        <f t="shared" si="25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90" t="s">
        <v>4236</v>
      </c>
      <c r="AF172" s="40" t="s">
        <v>4237</v>
      </c>
      <c r="AG172" s="40" t="str">
        <f t="shared" si="30"/>
        <v>A679073</v>
      </c>
      <c r="AH172" s="40" t="s">
        <v>3929</v>
      </c>
    </row>
    <row r="173" spans="1:34">
      <c r="A173" s="331"/>
      <c r="B173" s="45" t="str">
        <f t="shared" si="22"/>
        <v/>
      </c>
      <c r="C173" s="333"/>
      <c r="D173" s="45" t="str">
        <f t="shared" si="23"/>
        <v/>
      </c>
      <c r="E173" s="82"/>
      <c r="F173" s="45" t="str">
        <f t="shared" si="24"/>
        <v/>
      </c>
      <c r="G173" s="45" t="str">
        <f t="shared" si="25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90" t="s">
        <v>4238</v>
      </c>
      <c r="AF173" s="40" t="s">
        <v>4239</v>
      </c>
      <c r="AG173" s="40" t="str">
        <f t="shared" si="30"/>
        <v>A679073</v>
      </c>
      <c r="AH173" s="40" t="s">
        <v>3929</v>
      </c>
    </row>
    <row r="174" spans="1:34">
      <c r="A174" s="331"/>
      <c r="B174" s="45" t="str">
        <f t="shared" si="22"/>
        <v/>
      </c>
      <c r="C174" s="333"/>
      <c r="D174" s="45" t="str">
        <f t="shared" si="23"/>
        <v/>
      </c>
      <c r="E174" s="82"/>
      <c r="F174" s="45" t="str">
        <f t="shared" si="24"/>
        <v/>
      </c>
      <c r="G174" s="45" t="str">
        <f t="shared" si="25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90" t="s">
        <v>4240</v>
      </c>
      <c r="AF174" s="40" t="s">
        <v>4241</v>
      </c>
      <c r="AG174" s="40" t="str">
        <f t="shared" si="30"/>
        <v>A679073</v>
      </c>
      <c r="AH174" s="40" t="s">
        <v>3929</v>
      </c>
    </row>
    <row r="175" spans="1:34">
      <c r="A175" s="331"/>
      <c r="B175" s="45" t="str">
        <f t="shared" si="22"/>
        <v/>
      </c>
      <c r="C175" s="333"/>
      <c r="D175" s="45" t="str">
        <f t="shared" si="23"/>
        <v/>
      </c>
      <c r="E175" s="82"/>
      <c r="F175" s="45" t="str">
        <f t="shared" si="24"/>
        <v/>
      </c>
      <c r="G175" s="45" t="str">
        <f t="shared" si="25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90" t="s">
        <v>4242</v>
      </c>
      <c r="AF175" s="40" t="s">
        <v>4243</v>
      </c>
      <c r="AG175" s="40" t="str">
        <f t="shared" si="30"/>
        <v>A679073</v>
      </c>
      <c r="AH175" s="40" t="s">
        <v>3929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2"/>
      <c r="F176" s="45" t="str">
        <f t="shared" si="24"/>
        <v/>
      </c>
      <c r="G176" s="45" t="str">
        <f t="shared" si="25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90" t="s">
        <v>4244</v>
      </c>
      <c r="AF176" s="40" t="s">
        <v>4245</v>
      </c>
      <c r="AG176" s="40" t="str">
        <f t="shared" si="30"/>
        <v>A679073</v>
      </c>
      <c r="AH176" s="40" t="s">
        <v>3929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2"/>
      <c r="F177" s="45" t="str">
        <f t="shared" si="24"/>
        <v/>
      </c>
      <c r="G177" s="45" t="str">
        <f t="shared" si="25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90" t="s">
        <v>4246</v>
      </c>
      <c r="AF177" s="40" t="s">
        <v>4247</v>
      </c>
      <c r="AG177" s="40" t="str">
        <f t="shared" si="30"/>
        <v>A679073</v>
      </c>
      <c r="AH177" s="40" t="s">
        <v>3929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2"/>
      <c r="F178" s="45" t="str">
        <f t="shared" si="24"/>
        <v/>
      </c>
      <c r="G178" s="45" t="str">
        <f t="shared" si="25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90" t="s">
        <v>4248</v>
      </c>
      <c r="AF178" s="40" t="s">
        <v>4249</v>
      </c>
      <c r="AG178" s="40" t="str">
        <f t="shared" si="30"/>
        <v>A679073</v>
      </c>
      <c r="AH178" s="40" t="s">
        <v>3929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2"/>
      <c r="F179" s="45" t="str">
        <f t="shared" si="24"/>
        <v/>
      </c>
      <c r="G179" s="45" t="str">
        <f t="shared" si="25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90" t="s">
        <v>4250</v>
      </c>
      <c r="AF179" s="40" t="s">
        <v>4251</v>
      </c>
      <c r="AG179" s="40" t="str">
        <f t="shared" si="30"/>
        <v>A679073</v>
      </c>
      <c r="AH179" s="40" t="s">
        <v>3929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2"/>
      <c r="F180" s="45" t="str">
        <f t="shared" si="24"/>
        <v/>
      </c>
      <c r="G180" s="45" t="str">
        <f t="shared" si="25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90" t="s">
        <v>1064</v>
      </c>
      <c r="AF180" s="40" t="s">
        <v>1065</v>
      </c>
      <c r="AG180" s="40" t="str">
        <f t="shared" si="30"/>
        <v>A679074</v>
      </c>
      <c r="AH180" s="40" t="s">
        <v>3929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2"/>
      <c r="F181" s="45" t="str">
        <f t="shared" si="24"/>
        <v/>
      </c>
      <c r="G181" s="45" t="str">
        <f t="shared" si="25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90" t="s">
        <v>1066</v>
      </c>
      <c r="AF181" s="40" t="s">
        <v>1067</v>
      </c>
      <c r="AG181" s="40" t="str">
        <f t="shared" si="30"/>
        <v>A679074</v>
      </c>
      <c r="AH181" s="40" t="s">
        <v>3929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2"/>
      <c r="F182" s="45" t="str">
        <f t="shared" si="24"/>
        <v/>
      </c>
      <c r="G182" s="45" t="str">
        <f t="shared" si="25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90" t="s">
        <v>1671</v>
      </c>
      <c r="AF182" s="40" t="s">
        <v>1672</v>
      </c>
      <c r="AG182" s="40" t="str">
        <f t="shared" si="30"/>
        <v>A679074</v>
      </c>
      <c r="AH182" s="40" t="s">
        <v>3929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2"/>
      <c r="F183" s="45" t="str">
        <f t="shared" si="24"/>
        <v/>
      </c>
      <c r="G183" s="45" t="str">
        <f t="shared" si="25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90" t="s">
        <v>1673</v>
      </c>
      <c r="AF183" s="40" t="s">
        <v>1674</v>
      </c>
      <c r="AG183" s="40" t="str">
        <f t="shared" si="30"/>
        <v>A679074</v>
      </c>
      <c r="AH183" s="40" t="s">
        <v>3929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2"/>
      <c r="F184" s="45" t="str">
        <f t="shared" si="24"/>
        <v/>
      </c>
      <c r="G184" s="45" t="str">
        <f t="shared" si="25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90" t="s">
        <v>1675</v>
      </c>
      <c r="AF184" s="40" t="s">
        <v>1676</v>
      </c>
      <c r="AG184" s="40" t="str">
        <f t="shared" si="30"/>
        <v>A679074</v>
      </c>
      <c r="AH184" s="40" t="s">
        <v>3929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2"/>
      <c r="F185" s="45" t="str">
        <f t="shared" si="24"/>
        <v/>
      </c>
      <c r="G185" s="45" t="str">
        <f t="shared" si="25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90" t="s">
        <v>1677</v>
      </c>
      <c r="AF185" s="40" t="s">
        <v>1678</v>
      </c>
      <c r="AG185" s="40" t="str">
        <f t="shared" si="30"/>
        <v>A679074</v>
      </c>
      <c r="AH185" s="40" t="s">
        <v>3929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2"/>
      <c r="F186" s="45" t="str">
        <f t="shared" si="24"/>
        <v/>
      </c>
      <c r="G186" s="45" t="str">
        <f t="shared" si="25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90" t="s">
        <v>1679</v>
      </c>
      <c r="AF186" s="40" t="s">
        <v>1680</v>
      </c>
      <c r="AG186" s="40" t="str">
        <f t="shared" si="30"/>
        <v>A679074</v>
      </c>
      <c r="AH186" s="40" t="s">
        <v>3929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2"/>
      <c r="F187" s="45" t="str">
        <f t="shared" si="24"/>
        <v/>
      </c>
      <c r="G187" s="45" t="str">
        <f t="shared" si="25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90" t="s">
        <v>1681</v>
      </c>
      <c r="AF187" s="40" t="s">
        <v>1682</v>
      </c>
      <c r="AG187" s="40" t="str">
        <f t="shared" si="30"/>
        <v>A679074</v>
      </c>
      <c r="AH187" s="40" t="s">
        <v>3929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2"/>
      <c r="F188" s="45" t="str">
        <f t="shared" si="24"/>
        <v/>
      </c>
      <c r="G188" s="45" t="str">
        <f t="shared" si="25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90" t="s">
        <v>4252</v>
      </c>
      <c r="AF188" s="40" t="s">
        <v>4253</v>
      </c>
      <c r="AG188" s="40" t="str">
        <f t="shared" si="30"/>
        <v>A679074</v>
      </c>
      <c r="AH188" s="40" t="s">
        <v>3929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2"/>
      <c r="F189" s="45" t="str">
        <f t="shared" si="24"/>
        <v/>
      </c>
      <c r="G189" s="45" t="str">
        <f t="shared" si="25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90" t="s">
        <v>4254</v>
      </c>
      <c r="AF189" s="40" t="s">
        <v>4255</v>
      </c>
      <c r="AG189" s="40" t="str">
        <f t="shared" si="30"/>
        <v>A679074</v>
      </c>
      <c r="AH189" s="40" t="s">
        <v>3929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2"/>
      <c r="F190" s="45" t="str">
        <f t="shared" si="24"/>
        <v/>
      </c>
      <c r="G190" s="45" t="str">
        <f t="shared" si="25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90" t="s">
        <v>4256</v>
      </c>
      <c r="AF190" s="40" t="s">
        <v>4257</v>
      </c>
      <c r="AG190" s="40" t="str">
        <f t="shared" si="30"/>
        <v>A679074</v>
      </c>
      <c r="AH190" s="40" t="s">
        <v>3929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2"/>
      <c r="F191" s="45" t="str">
        <f t="shared" si="24"/>
        <v/>
      </c>
      <c r="G191" s="45" t="str">
        <f t="shared" si="25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90" t="s">
        <v>4258</v>
      </c>
      <c r="AF191" s="40" t="s">
        <v>4259</v>
      </c>
      <c r="AG191" s="40" t="str">
        <f t="shared" si="30"/>
        <v>A679074</v>
      </c>
      <c r="AH191" s="40" t="s">
        <v>3929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2"/>
      <c r="F192" s="45" t="str">
        <f t="shared" si="24"/>
        <v/>
      </c>
      <c r="G192" s="45" t="str">
        <f t="shared" si="25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90" t="s">
        <v>4260</v>
      </c>
      <c r="AF192" s="40" t="s">
        <v>4261</v>
      </c>
      <c r="AG192" s="40" t="str">
        <f t="shared" si="30"/>
        <v>A679074</v>
      </c>
      <c r="AH192" s="40" t="s">
        <v>3929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2"/>
      <c r="F193" s="45" t="str">
        <f t="shared" si="24"/>
        <v/>
      </c>
      <c r="G193" s="45" t="str">
        <f t="shared" si="25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90" t="s">
        <v>4262</v>
      </c>
      <c r="AF193" s="40" t="s">
        <v>4263</v>
      </c>
      <c r="AG193" s="40" t="str">
        <f t="shared" si="30"/>
        <v>A679074</v>
      </c>
      <c r="AH193" s="40" t="s">
        <v>3929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2"/>
      <c r="F194" s="45" t="str">
        <f t="shared" si="24"/>
        <v/>
      </c>
      <c r="G194" s="45" t="str">
        <f t="shared" si="25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90" t="s">
        <v>4264</v>
      </c>
      <c r="AF194" s="40" t="s">
        <v>4265</v>
      </c>
      <c r="AG194" s="40" t="str">
        <f t="shared" si="30"/>
        <v>A679074</v>
      </c>
      <c r="AH194" s="40" t="s">
        <v>3929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2"/>
      <c r="F195" s="45" t="str">
        <f t="shared" si="24"/>
        <v/>
      </c>
      <c r="G195" s="45" t="str">
        <f t="shared" si="25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90" t="s">
        <v>4266</v>
      </c>
      <c r="AF195" s="40" t="s">
        <v>4267</v>
      </c>
      <c r="AG195" s="40" t="str">
        <f t="shared" si="30"/>
        <v>A679074</v>
      </c>
      <c r="AH195" s="40" t="s">
        <v>3929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2"/>
      <c r="F196" s="45" t="str">
        <f t="shared" ref="F196:F259" si="33">IFERROR(VLOOKUP(E196,$AE$6:$AF$1090,2,FALSE),"")</f>
        <v/>
      </c>
      <c r="G196" s="45" t="str">
        <f t="shared" ref="G196:G259" si="34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MID(G196,2,2)</f>
        <v/>
      </c>
      <c r="U196" s="40" t="str">
        <f t="shared" ref="U196:U259" si="38">LEFT(C196,1)</f>
        <v/>
      </c>
      <c r="AE196" s="90" t="s">
        <v>4268</v>
      </c>
      <c r="AF196" s="40" t="s">
        <v>4269</v>
      </c>
      <c r="AG196" s="40" t="str">
        <f t="shared" si="30"/>
        <v>A679074</v>
      </c>
      <c r="AH196" s="40" t="s">
        <v>3929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2"/>
      <c r="F197" s="45" t="str">
        <f t="shared" si="33"/>
        <v/>
      </c>
      <c r="G197" s="45" t="str">
        <f t="shared" si="34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90" t="s">
        <v>4270</v>
      </c>
      <c r="AF197" s="40" t="s">
        <v>4271</v>
      </c>
      <c r="AG197" s="40" t="str">
        <f t="shared" si="30"/>
        <v>A679074</v>
      </c>
      <c r="AH197" s="40" t="s">
        <v>3929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2"/>
      <c r="F198" s="45" t="str">
        <f t="shared" si="33"/>
        <v/>
      </c>
      <c r="G198" s="45" t="str">
        <f t="shared" si="34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90" t="s">
        <v>4272</v>
      </c>
      <c r="AF198" s="40" t="s">
        <v>4273</v>
      </c>
      <c r="AG198" s="40" t="str">
        <f t="shared" si="30"/>
        <v>A679074</v>
      </c>
      <c r="AH198" s="40" t="s">
        <v>3929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2"/>
      <c r="F199" s="45" t="str">
        <f t="shared" si="33"/>
        <v/>
      </c>
      <c r="G199" s="45" t="str">
        <f t="shared" si="34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90" t="s">
        <v>4274</v>
      </c>
      <c r="AF199" s="40" t="s">
        <v>4275</v>
      </c>
      <c r="AG199" s="40" t="str">
        <f t="shared" si="30"/>
        <v>A679074</v>
      </c>
      <c r="AH199" s="40" t="s">
        <v>3929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2"/>
      <c r="F200" s="45" t="str">
        <f t="shared" si="33"/>
        <v/>
      </c>
      <c r="G200" s="45" t="str">
        <f t="shared" si="34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90" t="s">
        <v>4276</v>
      </c>
      <c r="AF200" s="40" t="s">
        <v>4277</v>
      </c>
      <c r="AG200" s="40" t="str">
        <f t="shared" ref="AG200:AG263" si="39">LEFT(AE200,7)</f>
        <v>A679074</v>
      </c>
      <c r="AH200" s="40" t="s">
        <v>3929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2"/>
      <c r="F201" s="45" t="str">
        <f t="shared" si="33"/>
        <v/>
      </c>
      <c r="G201" s="45" t="str">
        <f t="shared" si="34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90" t="s">
        <v>4278</v>
      </c>
      <c r="AF201" s="40" t="s">
        <v>4279</v>
      </c>
      <c r="AG201" s="40" t="str">
        <f t="shared" si="39"/>
        <v>A679074</v>
      </c>
      <c r="AH201" s="40" t="s">
        <v>3929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2"/>
      <c r="F202" s="45" t="str">
        <f t="shared" si="33"/>
        <v/>
      </c>
      <c r="G202" s="45" t="str">
        <f t="shared" si="34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90" t="s">
        <v>2061</v>
      </c>
      <c r="AF202" s="40" t="s">
        <v>2062</v>
      </c>
      <c r="AG202" s="40" t="str">
        <f t="shared" si="39"/>
        <v>A679075</v>
      </c>
      <c r="AH202" s="40" t="s">
        <v>3929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2"/>
      <c r="F203" s="45" t="str">
        <f t="shared" si="33"/>
        <v/>
      </c>
      <c r="G203" s="45" t="str">
        <f t="shared" si="34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90" t="s">
        <v>2063</v>
      </c>
      <c r="AF203" s="40" t="s">
        <v>2064</v>
      </c>
      <c r="AG203" s="40" t="str">
        <f t="shared" si="39"/>
        <v>A679075</v>
      </c>
      <c r="AH203" s="40" t="s">
        <v>3929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2"/>
      <c r="F204" s="45" t="str">
        <f t="shared" si="33"/>
        <v/>
      </c>
      <c r="G204" s="45" t="str">
        <f t="shared" si="34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90" t="s">
        <v>4280</v>
      </c>
      <c r="AF204" s="40" t="s">
        <v>4281</v>
      </c>
      <c r="AG204" s="40" t="str">
        <f t="shared" si="39"/>
        <v>A679075</v>
      </c>
      <c r="AH204" s="40" t="s">
        <v>3929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2"/>
      <c r="F205" s="45" t="str">
        <f t="shared" si="33"/>
        <v/>
      </c>
      <c r="G205" s="45" t="str">
        <f t="shared" si="34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90" t="s">
        <v>4282</v>
      </c>
      <c r="AF205" s="40" t="s">
        <v>4283</v>
      </c>
      <c r="AG205" s="40" t="str">
        <f t="shared" si="39"/>
        <v>A679075</v>
      </c>
      <c r="AH205" s="40" t="s">
        <v>3929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2"/>
      <c r="F206" s="45" t="str">
        <f t="shared" si="33"/>
        <v/>
      </c>
      <c r="G206" s="45" t="str">
        <f t="shared" si="34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90" t="s">
        <v>4284</v>
      </c>
      <c r="AF206" s="40" t="s">
        <v>4285</v>
      </c>
      <c r="AG206" s="40" t="str">
        <f t="shared" si="39"/>
        <v>A679075</v>
      </c>
      <c r="AH206" s="40" t="s">
        <v>3929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2"/>
      <c r="F207" s="45" t="str">
        <f t="shared" si="33"/>
        <v/>
      </c>
      <c r="G207" s="45" t="str">
        <f t="shared" si="34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90" t="s">
        <v>4286</v>
      </c>
      <c r="AF207" s="40" t="s">
        <v>4287</v>
      </c>
      <c r="AG207" s="40" t="str">
        <f t="shared" si="39"/>
        <v>A679075</v>
      </c>
      <c r="AH207" s="40" t="s">
        <v>3929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2"/>
      <c r="F208" s="45" t="str">
        <f t="shared" si="33"/>
        <v/>
      </c>
      <c r="G208" s="45" t="str">
        <f t="shared" si="34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90" t="s">
        <v>4288</v>
      </c>
      <c r="AF208" s="40" t="s">
        <v>4289</v>
      </c>
      <c r="AG208" s="40" t="str">
        <f t="shared" si="39"/>
        <v>A679075</v>
      </c>
      <c r="AH208" s="40" t="s">
        <v>3929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2"/>
      <c r="F209" s="45" t="str">
        <f t="shared" si="33"/>
        <v/>
      </c>
      <c r="G209" s="45" t="str">
        <f t="shared" si="34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90" t="s">
        <v>4290</v>
      </c>
      <c r="AF209" s="40" t="s">
        <v>4291</v>
      </c>
      <c r="AG209" s="40" t="str">
        <f t="shared" si="39"/>
        <v>A679075</v>
      </c>
      <c r="AH209" s="40" t="s">
        <v>3929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2"/>
      <c r="F210" s="45" t="str">
        <f t="shared" si="33"/>
        <v/>
      </c>
      <c r="G210" s="45" t="str">
        <f t="shared" si="34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90" t="s">
        <v>4292</v>
      </c>
      <c r="AF210" s="40" t="s">
        <v>4293</v>
      </c>
      <c r="AG210" s="40" t="str">
        <f t="shared" si="39"/>
        <v>A679075</v>
      </c>
      <c r="AH210" s="40" t="s">
        <v>3929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2"/>
      <c r="F211" s="45" t="str">
        <f t="shared" si="33"/>
        <v/>
      </c>
      <c r="G211" s="45" t="str">
        <f t="shared" si="34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90" t="s">
        <v>4294</v>
      </c>
      <c r="AF211" s="40" t="s">
        <v>4295</v>
      </c>
      <c r="AG211" s="40" t="str">
        <f t="shared" si="39"/>
        <v>A679075</v>
      </c>
      <c r="AH211" s="40" t="s">
        <v>3929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2"/>
      <c r="F212" s="45" t="str">
        <f t="shared" si="33"/>
        <v/>
      </c>
      <c r="G212" s="45" t="str">
        <f t="shared" si="34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90" t="s">
        <v>4296</v>
      </c>
      <c r="AF212" s="40" t="s">
        <v>4297</v>
      </c>
      <c r="AG212" s="40" t="str">
        <f t="shared" si="39"/>
        <v>A679075</v>
      </c>
      <c r="AH212" s="40" t="s">
        <v>3929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2"/>
      <c r="F213" s="45" t="str">
        <f t="shared" si="33"/>
        <v/>
      </c>
      <c r="G213" s="45" t="str">
        <f t="shared" si="34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90" t="s">
        <v>4298</v>
      </c>
      <c r="AF213" s="40" t="s">
        <v>4299</v>
      </c>
      <c r="AG213" s="40" t="str">
        <f t="shared" si="39"/>
        <v>A679075</v>
      </c>
      <c r="AH213" s="40" t="s">
        <v>3929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2"/>
      <c r="F214" s="45" t="str">
        <f t="shared" si="33"/>
        <v/>
      </c>
      <c r="G214" s="45" t="str">
        <f t="shared" si="34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90" t="s">
        <v>4300</v>
      </c>
      <c r="AF214" s="40" t="s">
        <v>4301</v>
      </c>
      <c r="AG214" s="40" t="str">
        <f t="shared" si="39"/>
        <v>A679075</v>
      </c>
      <c r="AH214" s="40" t="s">
        <v>3929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2"/>
      <c r="F215" s="45" t="str">
        <f t="shared" si="33"/>
        <v/>
      </c>
      <c r="G215" s="45" t="str">
        <f t="shared" si="34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90" t="s">
        <v>694</v>
      </c>
      <c r="AF215" s="40" t="s">
        <v>695</v>
      </c>
      <c r="AG215" s="40" t="str">
        <f t="shared" si="39"/>
        <v>A679076</v>
      </c>
      <c r="AH215" s="40" t="s">
        <v>3929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2"/>
      <c r="F216" s="45" t="str">
        <f t="shared" si="33"/>
        <v/>
      </c>
      <c r="G216" s="45" t="str">
        <f t="shared" si="34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90" t="s">
        <v>696</v>
      </c>
      <c r="AF216" s="40" t="s">
        <v>697</v>
      </c>
      <c r="AG216" s="40" t="str">
        <f t="shared" si="39"/>
        <v>A679076</v>
      </c>
      <c r="AH216" s="40" t="s">
        <v>3929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2"/>
      <c r="F217" s="45" t="str">
        <f t="shared" si="33"/>
        <v/>
      </c>
      <c r="G217" s="45" t="str">
        <f t="shared" si="34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90" t="s">
        <v>1683</v>
      </c>
      <c r="AF217" s="40" t="s">
        <v>1684</v>
      </c>
      <c r="AG217" s="40" t="str">
        <f t="shared" si="39"/>
        <v>A679076</v>
      </c>
      <c r="AH217" s="40" t="s">
        <v>3929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2"/>
      <c r="F218" s="45" t="str">
        <f t="shared" si="33"/>
        <v/>
      </c>
      <c r="G218" s="45" t="str">
        <f t="shared" si="34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90" t="s">
        <v>1685</v>
      </c>
      <c r="AF218" s="40" t="s">
        <v>1686</v>
      </c>
      <c r="AG218" s="40" t="str">
        <f t="shared" si="39"/>
        <v>A679076</v>
      </c>
      <c r="AH218" s="40" t="s">
        <v>3929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2"/>
      <c r="F219" s="45" t="str">
        <f t="shared" si="33"/>
        <v/>
      </c>
      <c r="G219" s="45" t="str">
        <f t="shared" si="34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90" t="s">
        <v>1687</v>
      </c>
      <c r="AF219" s="40" t="s">
        <v>1688</v>
      </c>
      <c r="AG219" s="40" t="str">
        <f t="shared" si="39"/>
        <v>A679076</v>
      </c>
      <c r="AH219" s="40" t="s">
        <v>3929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2"/>
      <c r="F220" s="45" t="str">
        <f t="shared" si="33"/>
        <v/>
      </c>
      <c r="G220" s="45" t="str">
        <f t="shared" si="34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90" t="s">
        <v>4302</v>
      </c>
      <c r="AF220" s="40" t="s">
        <v>4303</v>
      </c>
      <c r="AG220" s="40" t="str">
        <f t="shared" si="39"/>
        <v>A679076</v>
      </c>
      <c r="AH220" s="40" t="s">
        <v>3929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2"/>
      <c r="F221" s="45" t="str">
        <f t="shared" si="33"/>
        <v/>
      </c>
      <c r="G221" s="45" t="str">
        <f t="shared" si="34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90" t="s">
        <v>1689</v>
      </c>
      <c r="AF221" s="40" t="s">
        <v>1690</v>
      </c>
      <c r="AG221" s="40" t="str">
        <f t="shared" si="39"/>
        <v>A679076</v>
      </c>
      <c r="AH221" s="40" t="s">
        <v>3929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2"/>
      <c r="F222" s="45" t="str">
        <f t="shared" si="33"/>
        <v/>
      </c>
      <c r="G222" s="45" t="str">
        <f t="shared" si="34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90" t="s">
        <v>1691</v>
      </c>
      <c r="AF222" s="40" t="s">
        <v>1692</v>
      </c>
      <c r="AG222" s="40" t="str">
        <f t="shared" si="39"/>
        <v>A679076</v>
      </c>
      <c r="AH222" s="40" t="s">
        <v>3929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2"/>
      <c r="F223" s="45" t="str">
        <f t="shared" si="33"/>
        <v/>
      </c>
      <c r="G223" s="45" t="str">
        <f t="shared" si="34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90" t="s">
        <v>4304</v>
      </c>
      <c r="AF223" s="40" t="s">
        <v>4305</v>
      </c>
      <c r="AG223" s="40" t="str">
        <f t="shared" si="39"/>
        <v>A679076</v>
      </c>
      <c r="AH223" s="40" t="s">
        <v>3929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2"/>
      <c r="F224" s="45" t="str">
        <f t="shared" si="33"/>
        <v/>
      </c>
      <c r="G224" s="45" t="str">
        <f t="shared" si="34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90" t="s">
        <v>1693</v>
      </c>
      <c r="AF224" s="40" t="s">
        <v>1694</v>
      </c>
      <c r="AG224" s="40" t="str">
        <f t="shared" si="39"/>
        <v>A679076</v>
      </c>
      <c r="AH224" s="40" t="s">
        <v>3929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2"/>
      <c r="F225" s="45" t="str">
        <f t="shared" si="33"/>
        <v/>
      </c>
      <c r="G225" s="45" t="str">
        <f t="shared" si="34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90" t="s">
        <v>2065</v>
      </c>
      <c r="AF225" s="40" t="s">
        <v>2066</v>
      </c>
      <c r="AG225" s="40" t="str">
        <f t="shared" si="39"/>
        <v>A679076</v>
      </c>
      <c r="AH225" s="40" t="s">
        <v>3929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2"/>
      <c r="F226" s="45" t="str">
        <f t="shared" si="33"/>
        <v/>
      </c>
      <c r="G226" s="45" t="str">
        <f t="shared" si="34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90" t="s">
        <v>2067</v>
      </c>
      <c r="AF226" s="40" t="s">
        <v>745</v>
      </c>
      <c r="AG226" s="40" t="str">
        <f t="shared" si="39"/>
        <v>A679076</v>
      </c>
      <c r="AH226" s="40" t="s">
        <v>3929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2"/>
      <c r="F227" s="45" t="str">
        <f t="shared" si="33"/>
        <v/>
      </c>
      <c r="G227" s="45" t="str">
        <f t="shared" si="34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90" t="s">
        <v>4306</v>
      </c>
      <c r="AF227" s="40" t="s">
        <v>4307</v>
      </c>
      <c r="AG227" s="40" t="str">
        <f t="shared" si="39"/>
        <v>A679076</v>
      </c>
      <c r="AH227" s="40" t="s">
        <v>3929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2"/>
      <c r="F228" s="45" t="str">
        <f t="shared" si="33"/>
        <v/>
      </c>
      <c r="G228" s="45" t="str">
        <f t="shared" si="34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90" t="s">
        <v>4308</v>
      </c>
      <c r="AF228" s="40" t="s">
        <v>4309</v>
      </c>
      <c r="AG228" s="40" t="str">
        <f t="shared" si="39"/>
        <v>A679076</v>
      </c>
      <c r="AH228" s="40" t="s">
        <v>3929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2"/>
      <c r="F229" s="45" t="str">
        <f t="shared" si="33"/>
        <v/>
      </c>
      <c r="G229" s="45" t="str">
        <f t="shared" si="34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90" t="s">
        <v>4310</v>
      </c>
      <c r="AF229" s="40" t="s">
        <v>4311</v>
      </c>
      <c r="AG229" s="40" t="str">
        <f t="shared" si="39"/>
        <v>A679076</v>
      </c>
      <c r="AH229" s="40" t="s">
        <v>3929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2"/>
      <c r="F230" s="45" t="str">
        <f t="shared" si="33"/>
        <v/>
      </c>
      <c r="G230" s="45" t="str">
        <f t="shared" si="34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90" t="s">
        <v>4312</v>
      </c>
      <c r="AF230" s="40" t="s">
        <v>4313</v>
      </c>
      <c r="AG230" s="40" t="str">
        <f t="shared" si="39"/>
        <v>A679076</v>
      </c>
      <c r="AH230" s="40" t="s">
        <v>3929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2"/>
      <c r="F231" s="45" t="str">
        <f t="shared" si="33"/>
        <v/>
      </c>
      <c r="G231" s="45" t="str">
        <f t="shared" si="34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90" t="s">
        <v>4314</v>
      </c>
      <c r="AF231" s="40" t="s">
        <v>4315</v>
      </c>
      <c r="AG231" s="40" t="str">
        <f t="shared" si="39"/>
        <v>A679076</v>
      </c>
      <c r="AH231" s="40" t="s">
        <v>3929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2"/>
      <c r="F232" s="45" t="str">
        <f t="shared" si="33"/>
        <v/>
      </c>
      <c r="G232" s="45" t="str">
        <f t="shared" si="34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90" t="s">
        <v>4316</v>
      </c>
      <c r="AF232" s="40" t="s">
        <v>4317</v>
      </c>
      <c r="AG232" s="40" t="str">
        <f t="shared" si="39"/>
        <v>A679076</v>
      </c>
      <c r="AH232" s="40" t="s">
        <v>3929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2"/>
      <c r="F233" s="45" t="str">
        <f t="shared" si="33"/>
        <v/>
      </c>
      <c r="G233" s="45" t="str">
        <f t="shared" si="34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90" t="s">
        <v>4318</v>
      </c>
      <c r="AF233" s="40" t="s">
        <v>4309</v>
      </c>
      <c r="AG233" s="40" t="str">
        <f t="shared" si="39"/>
        <v>A679076</v>
      </c>
      <c r="AH233" s="40" t="s">
        <v>3929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2"/>
      <c r="F234" s="45" t="str">
        <f t="shared" si="33"/>
        <v/>
      </c>
      <c r="G234" s="45" t="str">
        <f t="shared" si="34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90" t="s">
        <v>4319</v>
      </c>
      <c r="AF234" s="40" t="s">
        <v>4320</v>
      </c>
      <c r="AG234" s="40" t="str">
        <f t="shared" si="39"/>
        <v>A679076</v>
      </c>
      <c r="AH234" s="40" t="s">
        <v>3929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2"/>
      <c r="F235" s="45" t="str">
        <f t="shared" si="33"/>
        <v/>
      </c>
      <c r="G235" s="45" t="str">
        <f t="shared" si="34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90" t="s">
        <v>4321</v>
      </c>
      <c r="AF235" s="40" t="s">
        <v>4322</v>
      </c>
      <c r="AG235" s="40" t="str">
        <f t="shared" si="39"/>
        <v>A679076</v>
      </c>
      <c r="AH235" s="40" t="s">
        <v>3929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2"/>
      <c r="F236" s="45" t="str">
        <f t="shared" si="33"/>
        <v/>
      </c>
      <c r="G236" s="45" t="str">
        <f t="shared" si="34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90" t="s">
        <v>4323</v>
      </c>
      <c r="AF236" s="40" t="s">
        <v>4324</v>
      </c>
      <c r="AG236" s="40" t="str">
        <f t="shared" si="39"/>
        <v>A679076</v>
      </c>
      <c r="AH236" s="40" t="s">
        <v>3929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2"/>
      <c r="F237" s="45" t="str">
        <f t="shared" si="33"/>
        <v/>
      </c>
      <c r="G237" s="45" t="str">
        <f t="shared" si="34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90" t="s">
        <v>4325</v>
      </c>
      <c r="AF237" s="40" t="s">
        <v>4326</v>
      </c>
      <c r="AG237" s="40" t="str">
        <f t="shared" si="39"/>
        <v>A679076</v>
      </c>
      <c r="AH237" s="40" t="s">
        <v>3929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2"/>
      <c r="F238" s="45" t="str">
        <f t="shared" si="33"/>
        <v/>
      </c>
      <c r="G238" s="45" t="str">
        <f t="shared" si="34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90" t="s">
        <v>4327</v>
      </c>
      <c r="AF238" s="40" t="s">
        <v>4328</v>
      </c>
      <c r="AG238" s="40" t="str">
        <f t="shared" si="39"/>
        <v>A679076</v>
      </c>
      <c r="AH238" s="40" t="s">
        <v>3929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2"/>
      <c r="F239" s="45" t="str">
        <f t="shared" si="33"/>
        <v/>
      </c>
      <c r="G239" s="45" t="str">
        <f t="shared" si="34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90" t="s">
        <v>4329</v>
      </c>
      <c r="AF239" s="40" t="s">
        <v>4330</v>
      </c>
      <c r="AG239" s="40" t="str">
        <f t="shared" si="39"/>
        <v>A679076</v>
      </c>
      <c r="AH239" s="40" t="s">
        <v>3929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2"/>
      <c r="F240" s="45" t="str">
        <f t="shared" si="33"/>
        <v/>
      </c>
      <c r="G240" s="45" t="str">
        <f t="shared" si="34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90" t="s">
        <v>4331</v>
      </c>
      <c r="AF240" s="40" t="s">
        <v>4332</v>
      </c>
      <c r="AG240" s="40" t="str">
        <f t="shared" si="39"/>
        <v>A679076</v>
      </c>
      <c r="AH240" s="40" t="s">
        <v>3929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2"/>
      <c r="F241" s="45" t="str">
        <f t="shared" si="33"/>
        <v/>
      </c>
      <c r="G241" s="45" t="str">
        <f t="shared" si="34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90" t="s">
        <v>4333</v>
      </c>
      <c r="AF241" s="40" t="s">
        <v>4334</v>
      </c>
      <c r="AG241" s="40" t="str">
        <f t="shared" si="39"/>
        <v>A679076</v>
      </c>
      <c r="AH241" s="40" t="s">
        <v>3929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2"/>
      <c r="F242" s="45" t="str">
        <f t="shared" si="33"/>
        <v/>
      </c>
      <c r="G242" s="45" t="str">
        <f t="shared" si="34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90" t="s">
        <v>698</v>
      </c>
      <c r="AF242" s="40" t="s">
        <v>699</v>
      </c>
      <c r="AG242" s="40" t="str">
        <f t="shared" si="39"/>
        <v>A679077</v>
      </c>
      <c r="AH242" s="40" t="s">
        <v>3929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2"/>
      <c r="F243" s="45" t="str">
        <f t="shared" si="33"/>
        <v/>
      </c>
      <c r="G243" s="45" t="str">
        <f t="shared" si="34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90" t="s">
        <v>700</v>
      </c>
      <c r="AF243" s="40" t="s">
        <v>701</v>
      </c>
      <c r="AG243" s="40" t="str">
        <f t="shared" si="39"/>
        <v>A679077</v>
      </c>
      <c r="AH243" s="40" t="s">
        <v>3929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2"/>
      <c r="F244" s="45" t="str">
        <f t="shared" si="33"/>
        <v/>
      </c>
      <c r="G244" s="45" t="str">
        <f t="shared" si="34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90" t="s">
        <v>702</v>
      </c>
      <c r="AF244" s="40" t="s">
        <v>703</v>
      </c>
      <c r="AG244" s="40" t="str">
        <f t="shared" si="39"/>
        <v>A679077</v>
      </c>
      <c r="AH244" s="40" t="s">
        <v>3929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2"/>
      <c r="F245" s="45" t="str">
        <f t="shared" si="33"/>
        <v/>
      </c>
      <c r="G245" s="45" t="str">
        <f t="shared" si="34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90" t="s">
        <v>704</v>
      </c>
      <c r="AF245" s="40" t="s">
        <v>705</v>
      </c>
      <c r="AG245" s="40" t="str">
        <f t="shared" si="39"/>
        <v>A679077</v>
      </c>
      <c r="AH245" s="40" t="s">
        <v>3929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2"/>
      <c r="F246" s="45" t="str">
        <f t="shared" si="33"/>
        <v/>
      </c>
      <c r="G246" s="45" t="str">
        <f t="shared" si="34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90" t="s">
        <v>706</v>
      </c>
      <c r="AF246" s="40" t="s">
        <v>707</v>
      </c>
      <c r="AG246" s="40" t="str">
        <f t="shared" si="39"/>
        <v>A679077</v>
      </c>
      <c r="AH246" s="40" t="s">
        <v>3929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2"/>
      <c r="F247" s="45" t="str">
        <f t="shared" si="33"/>
        <v/>
      </c>
      <c r="G247" s="45" t="str">
        <f t="shared" si="34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90" t="s">
        <v>708</v>
      </c>
      <c r="AF247" s="40" t="s">
        <v>709</v>
      </c>
      <c r="AG247" s="40" t="str">
        <f t="shared" si="39"/>
        <v>A679077</v>
      </c>
      <c r="AH247" s="40" t="s">
        <v>3929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2"/>
      <c r="F248" s="45" t="str">
        <f t="shared" si="33"/>
        <v/>
      </c>
      <c r="G248" s="45" t="str">
        <f t="shared" si="34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90" t="s">
        <v>710</v>
      </c>
      <c r="AF248" s="40" t="s">
        <v>711</v>
      </c>
      <c r="AG248" s="40" t="str">
        <f t="shared" si="39"/>
        <v>A679077</v>
      </c>
      <c r="AH248" s="40" t="s">
        <v>3929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2"/>
      <c r="F249" s="45" t="str">
        <f t="shared" si="33"/>
        <v/>
      </c>
      <c r="G249" s="45" t="str">
        <f t="shared" si="34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90" t="s">
        <v>4335</v>
      </c>
      <c r="AF249" s="40" t="s">
        <v>4336</v>
      </c>
      <c r="AG249" s="40" t="str">
        <f t="shared" si="39"/>
        <v>A679077</v>
      </c>
      <c r="AH249" s="40" t="s">
        <v>3929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2"/>
      <c r="F250" s="45" t="str">
        <f t="shared" si="33"/>
        <v/>
      </c>
      <c r="G250" s="45" t="str">
        <f t="shared" si="34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90" t="s">
        <v>4337</v>
      </c>
      <c r="AF250" s="40" t="s">
        <v>4338</v>
      </c>
      <c r="AG250" s="40" t="str">
        <f t="shared" si="39"/>
        <v>A679077</v>
      </c>
      <c r="AH250" s="40" t="s">
        <v>3929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2"/>
      <c r="F251" s="45" t="str">
        <f t="shared" si="33"/>
        <v/>
      </c>
      <c r="G251" s="45" t="str">
        <f t="shared" si="34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90" t="s">
        <v>712</v>
      </c>
      <c r="AF251" s="40" t="s">
        <v>713</v>
      </c>
      <c r="AG251" s="40" t="str">
        <f t="shared" si="39"/>
        <v>A679077</v>
      </c>
      <c r="AH251" s="40" t="s">
        <v>3929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2"/>
      <c r="F252" s="45" t="str">
        <f t="shared" si="33"/>
        <v/>
      </c>
      <c r="G252" s="45" t="str">
        <f t="shared" si="34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90" t="s">
        <v>714</v>
      </c>
      <c r="AF252" s="40" t="s">
        <v>715</v>
      </c>
      <c r="AG252" s="40" t="str">
        <f t="shared" si="39"/>
        <v>A679077</v>
      </c>
      <c r="AH252" s="40" t="s">
        <v>3929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2"/>
      <c r="F253" s="45" t="str">
        <f t="shared" si="33"/>
        <v/>
      </c>
      <c r="G253" s="45" t="str">
        <f t="shared" si="34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90" t="s">
        <v>716</v>
      </c>
      <c r="AF253" s="40" t="s">
        <v>717</v>
      </c>
      <c r="AG253" s="40" t="str">
        <f t="shared" si="39"/>
        <v>A679077</v>
      </c>
      <c r="AH253" s="40" t="s">
        <v>3929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2"/>
      <c r="F254" s="45" t="str">
        <f t="shared" si="33"/>
        <v/>
      </c>
      <c r="G254" s="45" t="str">
        <f t="shared" si="34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90" t="s">
        <v>718</v>
      </c>
      <c r="AF254" s="40" t="s">
        <v>719</v>
      </c>
      <c r="AG254" s="40" t="str">
        <f t="shared" si="39"/>
        <v>A679077</v>
      </c>
      <c r="AH254" s="40" t="s">
        <v>3929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2"/>
      <c r="F255" s="45" t="str">
        <f t="shared" si="33"/>
        <v/>
      </c>
      <c r="G255" s="45" t="str">
        <f t="shared" si="34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90" t="s">
        <v>720</v>
      </c>
      <c r="AF255" s="40" t="s">
        <v>719</v>
      </c>
      <c r="AG255" s="40" t="str">
        <f t="shared" si="39"/>
        <v>A679077</v>
      </c>
      <c r="AH255" s="40" t="s">
        <v>3929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2"/>
      <c r="F256" s="45" t="str">
        <f t="shared" si="33"/>
        <v/>
      </c>
      <c r="G256" s="45" t="str">
        <f t="shared" si="34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90" t="s">
        <v>1068</v>
      </c>
      <c r="AF256" s="40" t="s">
        <v>1069</v>
      </c>
      <c r="AG256" s="40" t="str">
        <f t="shared" si="39"/>
        <v>A679077</v>
      </c>
      <c r="AH256" s="40" t="s">
        <v>3929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2"/>
      <c r="F257" s="45" t="str">
        <f t="shared" si="33"/>
        <v/>
      </c>
      <c r="G257" s="45" t="str">
        <f t="shared" si="34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90" t="s">
        <v>1070</v>
      </c>
      <c r="AF257" s="40" t="s">
        <v>1071</v>
      </c>
      <c r="AG257" s="40" t="str">
        <f t="shared" si="39"/>
        <v>A679077</v>
      </c>
      <c r="AH257" s="40" t="s">
        <v>3929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2"/>
      <c r="F258" s="45" t="str">
        <f t="shared" si="33"/>
        <v/>
      </c>
      <c r="G258" s="45" t="str">
        <f t="shared" si="34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90" t="s">
        <v>1072</v>
      </c>
      <c r="AF258" s="40" t="s">
        <v>1073</v>
      </c>
      <c r="AG258" s="40" t="str">
        <f t="shared" si="39"/>
        <v>A679077</v>
      </c>
      <c r="AH258" s="40" t="s">
        <v>3929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2"/>
      <c r="F259" s="45" t="str">
        <f t="shared" si="33"/>
        <v/>
      </c>
      <c r="G259" s="45" t="str">
        <f t="shared" si="34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90" t="s">
        <v>1074</v>
      </c>
      <c r="AF259" s="40" t="s">
        <v>1075</v>
      </c>
      <c r="AG259" s="40" t="str">
        <f t="shared" si="39"/>
        <v>A679077</v>
      </c>
      <c r="AH259" s="40" t="s">
        <v>3929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2"/>
      <c r="F260" s="45" t="str">
        <f t="shared" ref="F260:F323" si="42">IFERROR(VLOOKUP(E260,$AE$6:$AF$1090,2,FALSE),"")</f>
        <v/>
      </c>
      <c r="G260" s="45" t="str">
        <f t="shared" ref="G260:G323" si="43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MID(G260,2,2)</f>
        <v/>
      </c>
      <c r="U260" s="40" t="str">
        <f t="shared" ref="U260:U323" si="47">LEFT(C260,1)</f>
        <v/>
      </c>
      <c r="AE260" s="90" t="s">
        <v>1076</v>
      </c>
      <c r="AF260" s="40" t="s">
        <v>1077</v>
      </c>
      <c r="AG260" s="40" t="str">
        <f t="shared" si="39"/>
        <v>A679077</v>
      </c>
      <c r="AH260" s="40" t="s">
        <v>3929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2"/>
      <c r="F261" s="45" t="str">
        <f t="shared" si="42"/>
        <v/>
      </c>
      <c r="G261" s="45" t="str">
        <f t="shared" si="43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90" t="s">
        <v>1078</v>
      </c>
      <c r="AF261" s="40" t="s">
        <v>1079</v>
      </c>
      <c r="AG261" s="40" t="str">
        <f t="shared" si="39"/>
        <v>A679077</v>
      </c>
      <c r="AH261" s="40" t="s">
        <v>3929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2"/>
      <c r="F262" s="45" t="str">
        <f t="shared" si="42"/>
        <v/>
      </c>
      <c r="G262" s="45" t="str">
        <f t="shared" si="43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90" t="s">
        <v>1080</v>
      </c>
      <c r="AF262" s="40" t="s">
        <v>1081</v>
      </c>
      <c r="AG262" s="40" t="str">
        <f t="shared" si="39"/>
        <v>A679077</v>
      </c>
      <c r="AH262" s="40" t="s">
        <v>3929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2"/>
      <c r="F263" s="45" t="str">
        <f t="shared" si="42"/>
        <v/>
      </c>
      <c r="G263" s="45" t="str">
        <f t="shared" si="43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90" t="s">
        <v>1082</v>
      </c>
      <c r="AF263" s="40" t="s">
        <v>1083</v>
      </c>
      <c r="AG263" s="40" t="str">
        <f t="shared" si="39"/>
        <v>A679077</v>
      </c>
      <c r="AH263" s="40" t="s">
        <v>3929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2"/>
      <c r="F264" s="45" t="str">
        <f t="shared" si="42"/>
        <v/>
      </c>
      <c r="G264" s="45" t="str">
        <f t="shared" si="43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90" t="s">
        <v>1084</v>
      </c>
      <c r="AF264" s="40" t="s">
        <v>1085</v>
      </c>
      <c r="AG264" s="40" t="str">
        <f t="shared" ref="AG264:AG327" si="48">LEFT(AE264,7)</f>
        <v>A679077</v>
      </c>
      <c r="AH264" s="40" t="s">
        <v>3929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2"/>
      <c r="F265" s="45" t="str">
        <f t="shared" si="42"/>
        <v/>
      </c>
      <c r="G265" s="45" t="str">
        <f t="shared" si="43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90" t="s">
        <v>1086</v>
      </c>
      <c r="AF265" s="40" t="s">
        <v>1087</v>
      </c>
      <c r="AG265" s="40" t="str">
        <f t="shared" si="48"/>
        <v>A679077</v>
      </c>
      <c r="AH265" s="40" t="s">
        <v>3929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2"/>
      <c r="F266" s="45" t="str">
        <f t="shared" si="42"/>
        <v/>
      </c>
      <c r="G266" s="45" t="str">
        <f t="shared" si="43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90" t="s">
        <v>1089</v>
      </c>
      <c r="AF266" s="40" t="s">
        <v>1090</v>
      </c>
      <c r="AG266" s="40" t="str">
        <f t="shared" si="48"/>
        <v>A679077</v>
      </c>
      <c r="AH266" s="40" t="s">
        <v>3929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2"/>
      <c r="F267" s="45" t="str">
        <f t="shared" si="42"/>
        <v/>
      </c>
      <c r="G267" s="45" t="str">
        <f t="shared" si="43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90" t="s">
        <v>1091</v>
      </c>
      <c r="AF267" s="40" t="s">
        <v>1092</v>
      </c>
      <c r="AG267" s="40" t="str">
        <f t="shared" si="48"/>
        <v>A679077</v>
      </c>
      <c r="AH267" s="40" t="s">
        <v>3929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2"/>
      <c r="F268" s="45" t="str">
        <f t="shared" si="42"/>
        <v/>
      </c>
      <c r="G268" s="45" t="str">
        <f t="shared" si="43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90" t="s">
        <v>1093</v>
      </c>
      <c r="AF268" s="40" t="s">
        <v>1094</v>
      </c>
      <c r="AG268" s="40" t="str">
        <f t="shared" si="48"/>
        <v>A679077</v>
      </c>
      <c r="AH268" s="40" t="s">
        <v>3929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2"/>
      <c r="F269" s="45" t="str">
        <f t="shared" si="42"/>
        <v/>
      </c>
      <c r="G269" s="45" t="str">
        <f t="shared" si="43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90" t="s">
        <v>1095</v>
      </c>
      <c r="AF269" s="40" t="s">
        <v>1096</v>
      </c>
      <c r="AG269" s="40" t="str">
        <f t="shared" si="48"/>
        <v>A679077</v>
      </c>
      <c r="AH269" s="40" t="s">
        <v>3929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2"/>
      <c r="F270" s="45" t="str">
        <f t="shared" si="42"/>
        <v/>
      </c>
      <c r="G270" s="45" t="str">
        <f t="shared" si="43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90" t="s">
        <v>1097</v>
      </c>
      <c r="AF270" s="40" t="s">
        <v>1098</v>
      </c>
      <c r="AG270" s="40" t="str">
        <f t="shared" si="48"/>
        <v>A679077</v>
      </c>
      <c r="AH270" s="40" t="s">
        <v>3929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2"/>
      <c r="F271" s="45" t="str">
        <f t="shared" si="42"/>
        <v/>
      </c>
      <c r="G271" s="45" t="str">
        <f t="shared" si="43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90" t="s">
        <v>1099</v>
      </c>
      <c r="AF271" s="40" t="s">
        <v>1100</v>
      </c>
      <c r="AG271" s="40" t="str">
        <f t="shared" si="48"/>
        <v>A679077</v>
      </c>
      <c r="AH271" s="40" t="s">
        <v>3929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2"/>
      <c r="F272" s="45" t="str">
        <f t="shared" si="42"/>
        <v/>
      </c>
      <c r="G272" s="45" t="str">
        <f t="shared" si="43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90" t="s">
        <v>1695</v>
      </c>
      <c r="AF272" s="40" t="s">
        <v>1696</v>
      </c>
      <c r="AG272" s="40" t="str">
        <f t="shared" si="48"/>
        <v>A679077</v>
      </c>
      <c r="AH272" s="40" t="s">
        <v>3929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2"/>
      <c r="F273" s="45" t="str">
        <f t="shared" si="42"/>
        <v/>
      </c>
      <c r="G273" s="45" t="str">
        <f t="shared" si="43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90" t="s">
        <v>1697</v>
      </c>
      <c r="AF273" s="40" t="s">
        <v>1698</v>
      </c>
      <c r="AG273" s="40" t="str">
        <f t="shared" si="48"/>
        <v>A679077</v>
      </c>
      <c r="AH273" s="40" t="s">
        <v>3929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2"/>
      <c r="F274" s="45" t="str">
        <f t="shared" si="42"/>
        <v/>
      </c>
      <c r="G274" s="45" t="str">
        <f t="shared" si="43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90" t="s">
        <v>1699</v>
      </c>
      <c r="AF274" s="40" t="s">
        <v>1700</v>
      </c>
      <c r="AG274" s="40" t="str">
        <f t="shared" si="48"/>
        <v>A679077</v>
      </c>
      <c r="AH274" s="40" t="s">
        <v>3929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2"/>
      <c r="F275" s="45" t="str">
        <f t="shared" si="42"/>
        <v/>
      </c>
      <c r="G275" s="45" t="str">
        <f t="shared" si="43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90" t="s">
        <v>1701</v>
      </c>
      <c r="AF275" s="40" t="s">
        <v>1702</v>
      </c>
      <c r="AG275" s="40" t="str">
        <f t="shared" si="48"/>
        <v>A679077</v>
      </c>
      <c r="AH275" s="40" t="s">
        <v>3929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2"/>
      <c r="F276" s="45" t="str">
        <f t="shared" si="42"/>
        <v/>
      </c>
      <c r="G276" s="45" t="str">
        <f t="shared" si="43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90" t="s">
        <v>1703</v>
      </c>
      <c r="AF276" s="40" t="s">
        <v>1704</v>
      </c>
      <c r="AG276" s="40" t="str">
        <f t="shared" si="48"/>
        <v>A679077</v>
      </c>
      <c r="AH276" s="40" t="s">
        <v>3929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2"/>
      <c r="F277" s="45" t="str">
        <f t="shared" si="42"/>
        <v/>
      </c>
      <c r="G277" s="45" t="str">
        <f t="shared" si="43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90" t="s">
        <v>1705</v>
      </c>
      <c r="AF277" s="40" t="s">
        <v>1706</v>
      </c>
      <c r="AG277" s="40" t="str">
        <f t="shared" si="48"/>
        <v>A679077</v>
      </c>
      <c r="AH277" s="40" t="s">
        <v>3929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2"/>
      <c r="F278" s="45" t="str">
        <f t="shared" si="42"/>
        <v/>
      </c>
      <c r="G278" s="45" t="str">
        <f t="shared" si="43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90" t="s">
        <v>1707</v>
      </c>
      <c r="AF278" s="40" t="s">
        <v>1708</v>
      </c>
      <c r="AG278" s="40" t="str">
        <f t="shared" si="48"/>
        <v>A679077</v>
      </c>
      <c r="AH278" s="40" t="s">
        <v>3929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2"/>
      <c r="F279" s="45" t="str">
        <f t="shared" si="42"/>
        <v/>
      </c>
      <c r="G279" s="45" t="str">
        <f t="shared" si="43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90" t="s">
        <v>1709</v>
      </c>
      <c r="AF279" s="40" t="s">
        <v>1710</v>
      </c>
      <c r="AG279" s="40" t="str">
        <f t="shared" si="48"/>
        <v>A679077</v>
      </c>
      <c r="AH279" s="40" t="s">
        <v>3929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2"/>
      <c r="F280" s="45" t="str">
        <f t="shared" si="42"/>
        <v/>
      </c>
      <c r="G280" s="45" t="str">
        <f t="shared" si="43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90" t="s">
        <v>1711</v>
      </c>
      <c r="AF280" s="40" t="s">
        <v>1712</v>
      </c>
      <c r="AG280" s="40" t="str">
        <f t="shared" si="48"/>
        <v>A679077</v>
      </c>
      <c r="AH280" s="40" t="s">
        <v>3929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2"/>
      <c r="F281" s="45" t="str">
        <f t="shared" si="42"/>
        <v/>
      </c>
      <c r="G281" s="45" t="str">
        <f t="shared" si="43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90" t="s">
        <v>1713</v>
      </c>
      <c r="AF281" s="40" t="s">
        <v>1714</v>
      </c>
      <c r="AG281" s="40" t="str">
        <f t="shared" si="48"/>
        <v>A679077</v>
      </c>
      <c r="AH281" s="40" t="s">
        <v>3929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2"/>
      <c r="F282" s="45" t="str">
        <f t="shared" si="42"/>
        <v/>
      </c>
      <c r="G282" s="45" t="str">
        <f t="shared" si="43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90" t="s">
        <v>1715</v>
      </c>
      <c r="AF282" s="40" t="s">
        <v>1716</v>
      </c>
      <c r="AG282" s="40" t="str">
        <f t="shared" si="48"/>
        <v>A679077</v>
      </c>
      <c r="AH282" s="40" t="s">
        <v>3929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2"/>
      <c r="F283" s="45" t="str">
        <f t="shared" si="42"/>
        <v/>
      </c>
      <c r="G283" s="45" t="str">
        <f t="shared" si="43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90" t="s">
        <v>1717</v>
      </c>
      <c r="AF283" s="40" t="s">
        <v>1718</v>
      </c>
      <c r="AG283" s="40" t="str">
        <f t="shared" si="48"/>
        <v>A679077</v>
      </c>
      <c r="AH283" s="40" t="s">
        <v>3929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2"/>
      <c r="F284" s="45" t="str">
        <f t="shared" si="42"/>
        <v/>
      </c>
      <c r="G284" s="45" t="str">
        <f t="shared" si="43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90" t="s">
        <v>1719</v>
      </c>
      <c r="AF284" s="40" t="s">
        <v>1720</v>
      </c>
      <c r="AG284" s="40" t="str">
        <f t="shared" si="48"/>
        <v>A679077</v>
      </c>
      <c r="AH284" s="40" t="s">
        <v>3929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2"/>
      <c r="F285" s="45" t="str">
        <f t="shared" si="42"/>
        <v/>
      </c>
      <c r="G285" s="45" t="str">
        <f t="shared" si="43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90" t="s">
        <v>1721</v>
      </c>
      <c r="AF285" s="40" t="s">
        <v>1722</v>
      </c>
      <c r="AG285" s="40" t="str">
        <f t="shared" si="48"/>
        <v>A679077</v>
      </c>
      <c r="AH285" s="40" t="s">
        <v>3929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2"/>
      <c r="F286" s="45" t="str">
        <f t="shared" si="42"/>
        <v/>
      </c>
      <c r="G286" s="45" t="str">
        <f t="shared" si="43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90" t="s">
        <v>1723</v>
      </c>
      <c r="AF286" s="40" t="s">
        <v>1724</v>
      </c>
      <c r="AG286" s="40" t="str">
        <f t="shared" si="48"/>
        <v>A679077</v>
      </c>
      <c r="AH286" s="40" t="s">
        <v>3929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2"/>
      <c r="F287" s="45" t="str">
        <f t="shared" si="42"/>
        <v/>
      </c>
      <c r="G287" s="45" t="str">
        <f t="shared" si="43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90" t="s">
        <v>1725</v>
      </c>
      <c r="AF287" s="40" t="s">
        <v>1726</v>
      </c>
      <c r="AG287" s="40" t="str">
        <f t="shared" si="48"/>
        <v>A679077</v>
      </c>
      <c r="AH287" s="40" t="s">
        <v>3929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2"/>
      <c r="F288" s="45" t="str">
        <f t="shared" si="42"/>
        <v/>
      </c>
      <c r="G288" s="45" t="str">
        <f t="shared" si="43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90" t="s">
        <v>1727</v>
      </c>
      <c r="AF288" s="40" t="s">
        <v>1728</v>
      </c>
      <c r="AG288" s="40" t="str">
        <f t="shared" si="48"/>
        <v>A679077</v>
      </c>
      <c r="AH288" s="40" t="s">
        <v>3929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2"/>
      <c r="F289" s="45" t="str">
        <f t="shared" si="42"/>
        <v/>
      </c>
      <c r="G289" s="45" t="str">
        <f t="shared" si="43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90" t="s">
        <v>1729</v>
      </c>
      <c r="AF289" s="40" t="s">
        <v>1730</v>
      </c>
      <c r="AG289" s="40" t="str">
        <f t="shared" si="48"/>
        <v>A679077</v>
      </c>
      <c r="AH289" s="40" t="s">
        <v>3929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2"/>
      <c r="F290" s="45" t="str">
        <f t="shared" si="42"/>
        <v/>
      </c>
      <c r="G290" s="45" t="str">
        <f t="shared" si="43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90" t="s">
        <v>1731</v>
      </c>
      <c r="AF290" s="40" t="s">
        <v>1732</v>
      </c>
      <c r="AG290" s="40" t="str">
        <f t="shared" si="48"/>
        <v>A679077</v>
      </c>
      <c r="AH290" s="40" t="s">
        <v>3929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2"/>
      <c r="F291" s="45" t="str">
        <f t="shared" si="42"/>
        <v/>
      </c>
      <c r="G291" s="45" t="str">
        <f t="shared" si="43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90" t="s">
        <v>1733</v>
      </c>
      <c r="AF291" s="40" t="s">
        <v>1734</v>
      </c>
      <c r="AG291" s="40" t="str">
        <f t="shared" si="48"/>
        <v>A679077</v>
      </c>
      <c r="AH291" s="40" t="s">
        <v>3929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2"/>
      <c r="F292" s="45" t="str">
        <f t="shared" si="42"/>
        <v/>
      </c>
      <c r="G292" s="45" t="str">
        <f t="shared" si="43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90" t="s">
        <v>1735</v>
      </c>
      <c r="AF292" s="40" t="s">
        <v>1736</v>
      </c>
      <c r="AG292" s="40" t="str">
        <f t="shared" si="48"/>
        <v>A679077</v>
      </c>
      <c r="AH292" s="40" t="s">
        <v>3929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2"/>
      <c r="F293" s="45" t="str">
        <f t="shared" si="42"/>
        <v/>
      </c>
      <c r="G293" s="45" t="str">
        <f t="shared" si="43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90" t="s">
        <v>1737</v>
      </c>
      <c r="AF293" s="40" t="s">
        <v>1738</v>
      </c>
      <c r="AG293" s="40" t="str">
        <f t="shared" si="48"/>
        <v>A679077</v>
      </c>
      <c r="AH293" s="40" t="s">
        <v>3929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2"/>
      <c r="F294" s="45" t="str">
        <f t="shared" si="42"/>
        <v/>
      </c>
      <c r="G294" s="45" t="str">
        <f t="shared" si="43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90" t="s">
        <v>1739</v>
      </c>
      <c r="AF294" s="40" t="s">
        <v>1740</v>
      </c>
      <c r="AG294" s="40" t="str">
        <f t="shared" si="48"/>
        <v>A679077</v>
      </c>
      <c r="AH294" s="40" t="s">
        <v>3929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2"/>
      <c r="F295" s="45" t="str">
        <f t="shared" si="42"/>
        <v/>
      </c>
      <c r="G295" s="45" t="str">
        <f t="shared" si="43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90" t="s">
        <v>1741</v>
      </c>
      <c r="AF295" s="40" t="s">
        <v>1742</v>
      </c>
      <c r="AG295" s="40" t="str">
        <f t="shared" si="48"/>
        <v>A679077</v>
      </c>
      <c r="AH295" s="40" t="s">
        <v>3929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2"/>
      <c r="F296" s="45" t="str">
        <f t="shared" si="42"/>
        <v/>
      </c>
      <c r="G296" s="45" t="str">
        <f t="shared" si="43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90" t="s">
        <v>1743</v>
      </c>
      <c r="AF296" s="40" t="s">
        <v>1744</v>
      </c>
      <c r="AG296" s="40" t="str">
        <f t="shared" si="48"/>
        <v>A679077</v>
      </c>
      <c r="AH296" s="40" t="s">
        <v>3929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2"/>
      <c r="F297" s="45" t="str">
        <f t="shared" si="42"/>
        <v/>
      </c>
      <c r="G297" s="45" t="str">
        <f t="shared" si="43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90" t="s">
        <v>1745</v>
      </c>
      <c r="AF297" s="40" t="s">
        <v>1746</v>
      </c>
      <c r="AG297" s="40" t="str">
        <f t="shared" si="48"/>
        <v>A679077</v>
      </c>
      <c r="AH297" s="40" t="s">
        <v>3929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2"/>
      <c r="F298" s="45" t="str">
        <f t="shared" si="42"/>
        <v/>
      </c>
      <c r="G298" s="45" t="str">
        <f t="shared" si="43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90" t="s">
        <v>1747</v>
      </c>
      <c r="AF298" s="40" t="s">
        <v>743</v>
      </c>
      <c r="AG298" s="40" t="str">
        <f t="shared" si="48"/>
        <v>A679077</v>
      </c>
      <c r="AH298" s="40" t="s">
        <v>3929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2"/>
      <c r="F299" s="45" t="str">
        <f t="shared" si="42"/>
        <v/>
      </c>
      <c r="G299" s="45" t="str">
        <f t="shared" si="43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90" t="s">
        <v>1748</v>
      </c>
      <c r="AF299" s="40" t="s">
        <v>958</v>
      </c>
      <c r="AG299" s="40" t="str">
        <f t="shared" si="48"/>
        <v>A679077</v>
      </c>
      <c r="AH299" s="40" t="s">
        <v>3929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2"/>
      <c r="F300" s="45" t="str">
        <f t="shared" si="42"/>
        <v/>
      </c>
      <c r="G300" s="45" t="str">
        <f t="shared" si="43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90" t="s">
        <v>1749</v>
      </c>
      <c r="AF300" s="40" t="s">
        <v>1750</v>
      </c>
      <c r="AG300" s="40" t="str">
        <f t="shared" si="48"/>
        <v>A679077</v>
      </c>
      <c r="AH300" s="40" t="s">
        <v>3929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2"/>
      <c r="F301" s="45" t="str">
        <f t="shared" si="42"/>
        <v/>
      </c>
      <c r="G301" s="45" t="str">
        <f t="shared" si="43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90" t="s">
        <v>1751</v>
      </c>
      <c r="AF301" s="40" t="s">
        <v>1752</v>
      </c>
      <c r="AG301" s="40" t="str">
        <f t="shared" si="48"/>
        <v>A679077</v>
      </c>
      <c r="AH301" s="40" t="s">
        <v>3929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2"/>
      <c r="F302" s="45" t="str">
        <f t="shared" si="42"/>
        <v/>
      </c>
      <c r="G302" s="45" t="str">
        <f t="shared" si="43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90" t="s">
        <v>1753</v>
      </c>
      <c r="AF302" s="40" t="s">
        <v>1754</v>
      </c>
      <c r="AG302" s="40" t="str">
        <f t="shared" si="48"/>
        <v>A679077</v>
      </c>
      <c r="AH302" s="40" t="s">
        <v>3929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2"/>
      <c r="F303" s="45" t="str">
        <f t="shared" si="42"/>
        <v/>
      </c>
      <c r="G303" s="45" t="str">
        <f t="shared" si="43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90" t="s">
        <v>2068</v>
      </c>
      <c r="AF303" s="40" t="s">
        <v>2069</v>
      </c>
      <c r="AG303" s="40" t="str">
        <f t="shared" si="48"/>
        <v>A679077</v>
      </c>
      <c r="AH303" s="40" t="s">
        <v>3929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2"/>
      <c r="F304" s="45" t="str">
        <f t="shared" si="42"/>
        <v/>
      </c>
      <c r="G304" s="45" t="str">
        <f t="shared" si="43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90" t="s">
        <v>2070</v>
      </c>
      <c r="AF304" s="40" t="s">
        <v>2071</v>
      </c>
      <c r="AG304" s="40" t="str">
        <f t="shared" si="48"/>
        <v>A679077</v>
      </c>
      <c r="AH304" s="40" t="s">
        <v>3929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2"/>
      <c r="F305" s="45" t="str">
        <f t="shared" si="42"/>
        <v/>
      </c>
      <c r="G305" s="45" t="str">
        <f t="shared" si="43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90" t="s">
        <v>2072</v>
      </c>
      <c r="AF305" s="40" t="s">
        <v>2073</v>
      </c>
      <c r="AG305" s="40" t="str">
        <f t="shared" si="48"/>
        <v>A679077</v>
      </c>
      <c r="AH305" s="40" t="s">
        <v>3929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2"/>
      <c r="F306" s="45" t="str">
        <f t="shared" si="42"/>
        <v/>
      </c>
      <c r="G306" s="45" t="str">
        <f t="shared" si="43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90" t="s">
        <v>2074</v>
      </c>
      <c r="AF306" s="40" t="s">
        <v>2075</v>
      </c>
      <c r="AG306" s="40" t="str">
        <f t="shared" si="48"/>
        <v>A679077</v>
      </c>
      <c r="AH306" s="40" t="s">
        <v>3929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2"/>
      <c r="F307" s="45" t="str">
        <f t="shared" si="42"/>
        <v/>
      </c>
      <c r="G307" s="45" t="str">
        <f t="shared" si="43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90" t="s">
        <v>2076</v>
      </c>
      <c r="AF307" s="40" t="s">
        <v>2077</v>
      </c>
      <c r="AG307" s="40" t="str">
        <f t="shared" si="48"/>
        <v>A679077</v>
      </c>
      <c r="AH307" s="40" t="s">
        <v>3929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2"/>
      <c r="F308" s="45" t="str">
        <f t="shared" si="42"/>
        <v/>
      </c>
      <c r="G308" s="45" t="str">
        <f t="shared" si="43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90" t="s">
        <v>2078</v>
      </c>
      <c r="AF308" s="40" t="s">
        <v>2079</v>
      </c>
      <c r="AG308" s="40" t="str">
        <f t="shared" si="48"/>
        <v>A679077</v>
      </c>
      <c r="AH308" s="40" t="s">
        <v>3929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2"/>
      <c r="F309" s="45" t="str">
        <f t="shared" si="42"/>
        <v/>
      </c>
      <c r="G309" s="45" t="str">
        <f t="shared" si="43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90" t="s">
        <v>2080</v>
      </c>
      <c r="AF309" s="40" t="s">
        <v>2081</v>
      </c>
      <c r="AG309" s="40" t="str">
        <f t="shared" si="48"/>
        <v>A679077</v>
      </c>
      <c r="AH309" s="40" t="s">
        <v>3929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2"/>
      <c r="F310" s="45" t="str">
        <f t="shared" si="42"/>
        <v/>
      </c>
      <c r="G310" s="45" t="str">
        <f t="shared" si="43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90" t="s">
        <v>2082</v>
      </c>
      <c r="AF310" s="40" t="s">
        <v>2083</v>
      </c>
      <c r="AG310" s="40" t="str">
        <f t="shared" si="48"/>
        <v>A679077</v>
      </c>
      <c r="AH310" s="40" t="s">
        <v>3929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2"/>
      <c r="F311" s="45" t="str">
        <f t="shared" si="42"/>
        <v/>
      </c>
      <c r="G311" s="45" t="str">
        <f t="shared" si="43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90" t="s">
        <v>2084</v>
      </c>
      <c r="AF311" s="40" t="s">
        <v>2085</v>
      </c>
      <c r="AG311" s="40" t="str">
        <f t="shared" si="48"/>
        <v>A679077</v>
      </c>
      <c r="AH311" s="40" t="s">
        <v>3929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2"/>
      <c r="F312" s="45" t="str">
        <f t="shared" si="42"/>
        <v/>
      </c>
      <c r="G312" s="45" t="str">
        <f t="shared" si="43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90" t="s">
        <v>2086</v>
      </c>
      <c r="AF312" s="40" t="s">
        <v>2087</v>
      </c>
      <c r="AG312" s="40" t="str">
        <f t="shared" si="48"/>
        <v>A679077</v>
      </c>
      <c r="AH312" s="40" t="s">
        <v>3929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2"/>
      <c r="F313" s="45" t="str">
        <f t="shared" si="42"/>
        <v/>
      </c>
      <c r="G313" s="45" t="str">
        <f t="shared" si="43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90" t="s">
        <v>2088</v>
      </c>
      <c r="AF313" s="40" t="s">
        <v>2089</v>
      </c>
      <c r="AG313" s="40" t="str">
        <f t="shared" si="48"/>
        <v>A679077</v>
      </c>
      <c r="AH313" s="40" t="s">
        <v>3929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2"/>
      <c r="F314" s="45" t="str">
        <f t="shared" si="42"/>
        <v/>
      </c>
      <c r="G314" s="45" t="str">
        <f t="shared" si="43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90" t="s">
        <v>2090</v>
      </c>
      <c r="AF314" s="40" t="s">
        <v>2091</v>
      </c>
      <c r="AG314" s="40" t="str">
        <f t="shared" si="48"/>
        <v>A679077</v>
      </c>
      <c r="AH314" s="40" t="s">
        <v>3929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2"/>
      <c r="F315" s="45" t="str">
        <f t="shared" si="42"/>
        <v/>
      </c>
      <c r="G315" s="45" t="str">
        <f t="shared" si="43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90" t="s">
        <v>2092</v>
      </c>
      <c r="AF315" s="40" t="s">
        <v>2093</v>
      </c>
      <c r="AG315" s="40" t="str">
        <f t="shared" si="48"/>
        <v>A679077</v>
      </c>
      <c r="AH315" s="40" t="s">
        <v>3929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2"/>
      <c r="F316" s="45" t="str">
        <f t="shared" si="42"/>
        <v/>
      </c>
      <c r="G316" s="45" t="str">
        <f t="shared" si="43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90" t="s">
        <v>2094</v>
      </c>
      <c r="AF316" s="40" t="s">
        <v>2095</v>
      </c>
      <c r="AG316" s="40" t="str">
        <f t="shared" si="48"/>
        <v>A679077</v>
      </c>
      <c r="AH316" s="40" t="s">
        <v>3929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2"/>
      <c r="F317" s="45" t="str">
        <f t="shared" si="42"/>
        <v/>
      </c>
      <c r="G317" s="45" t="str">
        <f t="shared" si="43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90" t="s">
        <v>2097</v>
      </c>
      <c r="AF317" s="40" t="s">
        <v>2098</v>
      </c>
      <c r="AG317" s="40" t="str">
        <f t="shared" si="48"/>
        <v>A679077</v>
      </c>
      <c r="AH317" s="40" t="s">
        <v>3929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2"/>
      <c r="F318" s="45" t="str">
        <f t="shared" si="42"/>
        <v/>
      </c>
      <c r="G318" s="45" t="str">
        <f t="shared" si="43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90" t="s">
        <v>4339</v>
      </c>
      <c r="AF318" s="40" t="s">
        <v>4340</v>
      </c>
      <c r="AG318" s="40" t="str">
        <f t="shared" si="48"/>
        <v>A679077</v>
      </c>
      <c r="AH318" s="40" t="s">
        <v>3929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2"/>
      <c r="F319" s="45" t="str">
        <f t="shared" si="42"/>
        <v/>
      </c>
      <c r="G319" s="45" t="str">
        <f t="shared" si="43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90" t="s">
        <v>4341</v>
      </c>
      <c r="AF319" s="40" t="s">
        <v>4342</v>
      </c>
      <c r="AG319" s="40" t="str">
        <f t="shared" si="48"/>
        <v>A679077</v>
      </c>
      <c r="AH319" s="40" t="s">
        <v>3929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2"/>
      <c r="F320" s="45" t="str">
        <f t="shared" si="42"/>
        <v/>
      </c>
      <c r="G320" s="45" t="str">
        <f t="shared" si="43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90" t="s">
        <v>4343</v>
      </c>
      <c r="AF320" s="40" t="s">
        <v>1090</v>
      </c>
      <c r="AG320" s="40" t="str">
        <f t="shared" si="48"/>
        <v>A679077</v>
      </c>
      <c r="AH320" s="40" t="s">
        <v>3929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2"/>
      <c r="F321" s="45" t="str">
        <f t="shared" si="42"/>
        <v/>
      </c>
      <c r="G321" s="45" t="str">
        <f t="shared" si="43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90" t="s">
        <v>4344</v>
      </c>
      <c r="AF321" s="40" t="s">
        <v>4345</v>
      </c>
      <c r="AG321" s="40" t="str">
        <f t="shared" si="48"/>
        <v>A679077</v>
      </c>
      <c r="AH321" s="40" t="s">
        <v>3929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2"/>
      <c r="F322" s="45" t="str">
        <f t="shared" si="42"/>
        <v/>
      </c>
      <c r="G322" s="45" t="str">
        <f t="shared" si="43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90" t="s">
        <v>4346</v>
      </c>
      <c r="AF322" s="40" t="s">
        <v>1805</v>
      </c>
      <c r="AG322" s="40" t="str">
        <f t="shared" si="48"/>
        <v>A679077</v>
      </c>
      <c r="AH322" s="40" t="s">
        <v>3929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2"/>
      <c r="F323" s="45" t="str">
        <f t="shared" si="42"/>
        <v/>
      </c>
      <c r="G323" s="45" t="str">
        <f t="shared" si="43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90" t="s">
        <v>4347</v>
      </c>
      <c r="AF323" s="40" t="s">
        <v>4348</v>
      </c>
      <c r="AG323" s="40" t="str">
        <f t="shared" si="48"/>
        <v>A679077</v>
      </c>
      <c r="AH323" s="40" t="s">
        <v>3929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2"/>
      <c r="F324" s="45" t="str">
        <f t="shared" ref="F324:F387" si="51">IFERROR(VLOOKUP(E324,$AE$6:$AF$1090,2,FALSE),"")</f>
        <v/>
      </c>
      <c r="G324" s="45" t="str">
        <f t="shared" ref="G324:G387" si="52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MID(G324,2,2)</f>
        <v/>
      </c>
      <c r="U324" s="40" t="str">
        <f t="shared" ref="U324:U387" si="56">LEFT(C324,1)</f>
        <v/>
      </c>
      <c r="AE324" s="90" t="s">
        <v>4349</v>
      </c>
      <c r="AF324" s="40" t="s">
        <v>4350</v>
      </c>
      <c r="AG324" s="40" t="str">
        <f t="shared" si="48"/>
        <v>A679077</v>
      </c>
      <c r="AH324" s="40" t="s">
        <v>3929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2"/>
      <c r="F325" s="45" t="str">
        <f t="shared" si="51"/>
        <v/>
      </c>
      <c r="G325" s="45" t="str">
        <f t="shared" si="52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90" t="s">
        <v>4351</v>
      </c>
      <c r="AF325" s="40" t="s">
        <v>4352</v>
      </c>
      <c r="AG325" s="40" t="str">
        <f t="shared" si="48"/>
        <v>A679077</v>
      </c>
      <c r="AH325" s="40" t="s">
        <v>3929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2"/>
      <c r="F326" s="45" t="str">
        <f t="shared" si="51"/>
        <v/>
      </c>
      <c r="G326" s="45" t="str">
        <f t="shared" si="52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90" t="s">
        <v>4353</v>
      </c>
      <c r="AF326" s="40" t="s">
        <v>4354</v>
      </c>
      <c r="AG326" s="40" t="str">
        <f t="shared" si="48"/>
        <v>A679077</v>
      </c>
      <c r="AH326" s="40" t="s">
        <v>3929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2"/>
      <c r="F327" s="45" t="str">
        <f t="shared" si="51"/>
        <v/>
      </c>
      <c r="G327" s="45" t="str">
        <f t="shared" si="52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90" t="s">
        <v>4355</v>
      </c>
      <c r="AF327" s="40" t="s">
        <v>4356</v>
      </c>
      <c r="AG327" s="40" t="str">
        <f t="shared" si="48"/>
        <v>A679077</v>
      </c>
      <c r="AH327" s="40" t="s">
        <v>3929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2"/>
      <c r="F328" s="45" t="str">
        <f t="shared" si="51"/>
        <v/>
      </c>
      <c r="G328" s="45" t="str">
        <f t="shared" si="52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90" t="s">
        <v>4357</v>
      </c>
      <c r="AF328" s="40" t="s">
        <v>2096</v>
      </c>
      <c r="AG328" s="40" t="str">
        <f t="shared" ref="AG328:AG391" si="57">LEFT(AE328,7)</f>
        <v>A679077</v>
      </c>
      <c r="AH328" s="40" t="s">
        <v>3929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2"/>
      <c r="F329" s="45" t="str">
        <f t="shared" si="51"/>
        <v/>
      </c>
      <c r="G329" s="45" t="str">
        <f t="shared" si="52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90" t="s">
        <v>4358</v>
      </c>
      <c r="AF329" s="40" t="s">
        <v>4359</v>
      </c>
      <c r="AG329" s="40" t="str">
        <f t="shared" si="57"/>
        <v>A679077</v>
      </c>
      <c r="AH329" s="40" t="s">
        <v>3929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2"/>
      <c r="F330" s="45" t="str">
        <f t="shared" si="51"/>
        <v/>
      </c>
      <c r="G330" s="45" t="str">
        <f t="shared" si="52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90" t="s">
        <v>4360</v>
      </c>
      <c r="AF330" s="40" t="s">
        <v>4361</v>
      </c>
      <c r="AG330" s="40" t="str">
        <f t="shared" si="57"/>
        <v>A679077</v>
      </c>
      <c r="AH330" s="40" t="s">
        <v>3929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2"/>
      <c r="F331" s="45" t="str">
        <f t="shared" si="51"/>
        <v/>
      </c>
      <c r="G331" s="45" t="str">
        <f t="shared" si="52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90" t="s">
        <v>4362</v>
      </c>
      <c r="AF331" s="40" t="s">
        <v>4363</v>
      </c>
      <c r="AG331" s="40" t="str">
        <f t="shared" si="57"/>
        <v>A679077</v>
      </c>
      <c r="AH331" s="40" t="s">
        <v>3929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2"/>
      <c r="F332" s="45" t="str">
        <f t="shared" si="51"/>
        <v/>
      </c>
      <c r="G332" s="45" t="str">
        <f t="shared" si="52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90" t="s">
        <v>4364</v>
      </c>
      <c r="AF332" s="40" t="s">
        <v>4365</v>
      </c>
      <c r="AG332" s="40" t="str">
        <f t="shared" si="57"/>
        <v>A679077</v>
      </c>
      <c r="AH332" s="40" t="s">
        <v>3929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2"/>
      <c r="F333" s="45" t="str">
        <f t="shared" si="51"/>
        <v/>
      </c>
      <c r="G333" s="45" t="str">
        <f t="shared" si="52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90" t="s">
        <v>4366</v>
      </c>
      <c r="AF333" s="40" t="s">
        <v>4367</v>
      </c>
      <c r="AG333" s="40" t="str">
        <f t="shared" si="57"/>
        <v>A679077</v>
      </c>
      <c r="AH333" s="40" t="s">
        <v>3929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2"/>
      <c r="F334" s="45" t="str">
        <f t="shared" si="51"/>
        <v/>
      </c>
      <c r="G334" s="45" t="str">
        <f t="shared" si="52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90" t="s">
        <v>4368</v>
      </c>
      <c r="AF334" s="40" t="s">
        <v>4369</v>
      </c>
      <c r="AG334" s="40" t="str">
        <f t="shared" si="57"/>
        <v>A679077</v>
      </c>
      <c r="AH334" s="40" t="s">
        <v>3929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2"/>
      <c r="F335" s="45" t="str">
        <f t="shared" si="51"/>
        <v/>
      </c>
      <c r="G335" s="45" t="str">
        <f t="shared" si="52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90" t="s">
        <v>4370</v>
      </c>
      <c r="AF335" s="40" t="s">
        <v>4371</v>
      </c>
      <c r="AG335" s="40" t="str">
        <f t="shared" si="57"/>
        <v>A679077</v>
      </c>
      <c r="AH335" s="40" t="s">
        <v>3929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2"/>
      <c r="F336" s="45" t="str">
        <f t="shared" si="51"/>
        <v/>
      </c>
      <c r="G336" s="45" t="str">
        <f t="shared" si="52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90" t="s">
        <v>4372</v>
      </c>
      <c r="AF336" s="40" t="s">
        <v>4373</v>
      </c>
      <c r="AG336" s="40" t="str">
        <f t="shared" si="57"/>
        <v>A679077</v>
      </c>
      <c r="AH336" s="40" t="s">
        <v>3929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2"/>
      <c r="F337" s="45" t="str">
        <f t="shared" si="51"/>
        <v/>
      </c>
      <c r="G337" s="45" t="str">
        <f t="shared" si="52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90" t="s">
        <v>721</v>
      </c>
      <c r="AF337" s="40" t="s">
        <v>722</v>
      </c>
      <c r="AG337" s="40" t="str">
        <f t="shared" si="57"/>
        <v>A679078</v>
      </c>
      <c r="AH337" s="40" t="s">
        <v>3929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2"/>
      <c r="F338" s="45" t="str">
        <f t="shared" si="51"/>
        <v/>
      </c>
      <c r="G338" s="45" t="str">
        <f t="shared" si="52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90" t="s">
        <v>723</v>
      </c>
      <c r="AF338" s="40" t="s">
        <v>724</v>
      </c>
      <c r="AG338" s="40" t="str">
        <f t="shared" si="57"/>
        <v>A679078</v>
      </c>
      <c r="AH338" s="40" t="s">
        <v>3929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2"/>
      <c r="F339" s="45" t="str">
        <f t="shared" si="51"/>
        <v/>
      </c>
      <c r="G339" s="45" t="str">
        <f t="shared" si="52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90" t="s">
        <v>725</v>
      </c>
      <c r="AF339" s="40" t="s">
        <v>726</v>
      </c>
      <c r="AG339" s="40" t="str">
        <f t="shared" si="57"/>
        <v>A679078</v>
      </c>
      <c r="AH339" s="40" t="s">
        <v>3929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2"/>
      <c r="F340" s="45" t="str">
        <f t="shared" si="51"/>
        <v/>
      </c>
      <c r="G340" s="45" t="str">
        <f t="shared" si="52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90" t="s">
        <v>727</v>
      </c>
      <c r="AF340" s="40" t="s">
        <v>728</v>
      </c>
      <c r="AG340" s="40" t="str">
        <f t="shared" si="57"/>
        <v>A679078</v>
      </c>
      <c r="AH340" s="40" t="s">
        <v>3929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2"/>
      <c r="F341" s="45" t="str">
        <f t="shared" si="51"/>
        <v/>
      </c>
      <c r="G341" s="45" t="str">
        <f t="shared" si="52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90" t="s">
        <v>4374</v>
      </c>
      <c r="AF341" s="40" t="s">
        <v>4375</v>
      </c>
      <c r="AG341" s="40" t="str">
        <f t="shared" si="57"/>
        <v>A679078</v>
      </c>
      <c r="AH341" s="40" t="s">
        <v>3929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2"/>
      <c r="F342" s="45" t="str">
        <f t="shared" si="51"/>
        <v/>
      </c>
      <c r="G342" s="45" t="str">
        <f t="shared" si="52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90" t="s">
        <v>729</v>
      </c>
      <c r="AF342" s="40" t="s">
        <v>730</v>
      </c>
      <c r="AG342" s="40" t="str">
        <f t="shared" si="57"/>
        <v>A679078</v>
      </c>
      <c r="AH342" s="40" t="s">
        <v>3929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2"/>
      <c r="F343" s="45" t="str">
        <f t="shared" si="51"/>
        <v/>
      </c>
      <c r="G343" s="45" t="str">
        <f t="shared" si="52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90" t="s">
        <v>731</v>
      </c>
      <c r="AF343" s="40" t="s">
        <v>732</v>
      </c>
      <c r="AG343" s="40" t="str">
        <f t="shared" si="57"/>
        <v>A679078</v>
      </c>
      <c r="AH343" s="40" t="s">
        <v>3929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2"/>
      <c r="F344" s="45" t="str">
        <f t="shared" si="51"/>
        <v/>
      </c>
      <c r="G344" s="45" t="str">
        <f t="shared" si="52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90" t="s">
        <v>4376</v>
      </c>
      <c r="AF344" s="40" t="s">
        <v>4377</v>
      </c>
      <c r="AG344" s="40" t="str">
        <f t="shared" si="57"/>
        <v>A679078</v>
      </c>
      <c r="AH344" s="40" t="s">
        <v>3929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2"/>
      <c r="F345" s="45" t="str">
        <f t="shared" si="51"/>
        <v/>
      </c>
      <c r="G345" s="45" t="str">
        <f t="shared" si="52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90" t="s">
        <v>4378</v>
      </c>
      <c r="AF345" s="40" t="s">
        <v>4379</v>
      </c>
      <c r="AG345" s="40" t="str">
        <f t="shared" si="57"/>
        <v>A679078</v>
      </c>
      <c r="AH345" s="40" t="s">
        <v>3929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2"/>
      <c r="F346" s="45" t="str">
        <f t="shared" si="51"/>
        <v/>
      </c>
      <c r="G346" s="45" t="str">
        <f t="shared" si="52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90" t="s">
        <v>733</v>
      </c>
      <c r="AF346" s="40" t="s">
        <v>734</v>
      </c>
      <c r="AG346" s="40" t="str">
        <f t="shared" si="57"/>
        <v>A679078</v>
      </c>
      <c r="AH346" s="40" t="s">
        <v>3929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2"/>
      <c r="F347" s="45" t="str">
        <f t="shared" si="51"/>
        <v/>
      </c>
      <c r="G347" s="45" t="str">
        <f t="shared" si="52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90" t="s">
        <v>1101</v>
      </c>
      <c r="AF347" s="40" t="s">
        <v>1102</v>
      </c>
      <c r="AG347" s="40" t="str">
        <f t="shared" si="57"/>
        <v>A679078</v>
      </c>
      <c r="AH347" s="40" t="s">
        <v>3929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2"/>
      <c r="F348" s="45" t="str">
        <f t="shared" si="51"/>
        <v/>
      </c>
      <c r="G348" s="45" t="str">
        <f t="shared" si="52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90" t="s">
        <v>1103</v>
      </c>
      <c r="AF348" s="40" t="s">
        <v>1104</v>
      </c>
      <c r="AG348" s="40" t="str">
        <f t="shared" si="57"/>
        <v>A679078</v>
      </c>
      <c r="AH348" s="40" t="s">
        <v>3929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2"/>
      <c r="F349" s="45" t="str">
        <f t="shared" si="51"/>
        <v/>
      </c>
      <c r="G349" s="45" t="str">
        <f t="shared" si="52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90" t="s">
        <v>1105</v>
      </c>
      <c r="AF349" s="40" t="s">
        <v>1106</v>
      </c>
      <c r="AG349" s="40" t="str">
        <f t="shared" si="57"/>
        <v>A679078</v>
      </c>
      <c r="AH349" s="40" t="s">
        <v>3929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2"/>
      <c r="F350" s="45" t="str">
        <f t="shared" si="51"/>
        <v/>
      </c>
      <c r="G350" s="45" t="str">
        <f t="shared" si="52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90" t="s">
        <v>1107</v>
      </c>
      <c r="AF350" s="40" t="s">
        <v>1108</v>
      </c>
      <c r="AG350" s="40" t="str">
        <f t="shared" si="57"/>
        <v>A679078</v>
      </c>
      <c r="AH350" s="40" t="s">
        <v>3929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2"/>
      <c r="F351" s="45" t="str">
        <f t="shared" si="51"/>
        <v/>
      </c>
      <c r="G351" s="45" t="str">
        <f t="shared" si="52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90" t="s">
        <v>1109</v>
      </c>
      <c r="AF351" s="40" t="s">
        <v>1110</v>
      </c>
      <c r="AG351" s="40" t="str">
        <f t="shared" si="57"/>
        <v>A679078</v>
      </c>
      <c r="AH351" s="40" t="s">
        <v>3929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2"/>
      <c r="F352" s="45" t="str">
        <f t="shared" si="51"/>
        <v/>
      </c>
      <c r="G352" s="45" t="str">
        <f t="shared" si="52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90" t="s">
        <v>1111</v>
      </c>
      <c r="AF352" s="40" t="s">
        <v>1112</v>
      </c>
      <c r="AG352" s="40" t="str">
        <f t="shared" si="57"/>
        <v>A679078</v>
      </c>
      <c r="AH352" s="40" t="s">
        <v>3929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2"/>
      <c r="F353" s="45" t="str">
        <f t="shared" si="51"/>
        <v/>
      </c>
      <c r="G353" s="45" t="str">
        <f t="shared" si="52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90" t="s">
        <v>1113</v>
      </c>
      <c r="AF353" s="40" t="s">
        <v>1114</v>
      </c>
      <c r="AG353" s="40" t="str">
        <f t="shared" si="57"/>
        <v>A679078</v>
      </c>
      <c r="AH353" s="40" t="s">
        <v>3929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2"/>
      <c r="F354" s="45" t="str">
        <f t="shared" si="51"/>
        <v/>
      </c>
      <c r="G354" s="45" t="str">
        <f t="shared" si="52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90" t="s">
        <v>1115</v>
      </c>
      <c r="AF354" s="40" t="s">
        <v>1116</v>
      </c>
      <c r="AG354" s="40" t="str">
        <f t="shared" si="57"/>
        <v>A679078</v>
      </c>
      <c r="AH354" s="40" t="s">
        <v>3929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2"/>
      <c r="F355" s="45" t="str">
        <f t="shared" si="51"/>
        <v/>
      </c>
      <c r="G355" s="45" t="str">
        <f t="shared" si="52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90" t="s">
        <v>1117</v>
      </c>
      <c r="AF355" s="40" t="s">
        <v>1118</v>
      </c>
      <c r="AG355" s="40" t="str">
        <f t="shared" si="57"/>
        <v>A679078</v>
      </c>
      <c r="AH355" s="40" t="s">
        <v>3929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2"/>
      <c r="F356" s="45" t="str">
        <f t="shared" si="51"/>
        <v/>
      </c>
      <c r="G356" s="45" t="str">
        <f t="shared" si="52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90" t="s">
        <v>1119</v>
      </c>
      <c r="AF356" s="40" t="s">
        <v>1120</v>
      </c>
      <c r="AG356" s="40" t="str">
        <f t="shared" si="57"/>
        <v>A679078</v>
      </c>
      <c r="AH356" s="40" t="s">
        <v>3929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2"/>
      <c r="F357" s="45" t="str">
        <f t="shared" si="51"/>
        <v/>
      </c>
      <c r="G357" s="45" t="str">
        <f t="shared" si="52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90" t="s">
        <v>1121</v>
      </c>
      <c r="AF357" s="40" t="s">
        <v>1122</v>
      </c>
      <c r="AG357" s="40" t="str">
        <f t="shared" si="57"/>
        <v>A679078</v>
      </c>
      <c r="AH357" s="40" t="s">
        <v>3929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2"/>
      <c r="F358" s="45" t="str">
        <f t="shared" si="51"/>
        <v/>
      </c>
      <c r="G358" s="45" t="str">
        <f t="shared" si="52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90" t="s">
        <v>1123</v>
      </c>
      <c r="AF358" s="40" t="s">
        <v>1124</v>
      </c>
      <c r="AG358" s="40" t="str">
        <f t="shared" si="57"/>
        <v>A679078</v>
      </c>
      <c r="AH358" s="40" t="s">
        <v>3929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2"/>
      <c r="F359" s="45" t="str">
        <f t="shared" si="51"/>
        <v/>
      </c>
      <c r="G359" s="45" t="str">
        <f t="shared" si="52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90" t="s">
        <v>1125</v>
      </c>
      <c r="AF359" s="40" t="s">
        <v>1126</v>
      </c>
      <c r="AG359" s="40" t="str">
        <f t="shared" si="57"/>
        <v>A679078</v>
      </c>
      <c r="AH359" s="40" t="s">
        <v>3929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2"/>
      <c r="F360" s="45" t="str">
        <f t="shared" si="51"/>
        <v/>
      </c>
      <c r="G360" s="45" t="str">
        <f t="shared" si="52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90" t="s">
        <v>1127</v>
      </c>
      <c r="AF360" s="40" t="s">
        <v>1128</v>
      </c>
      <c r="AG360" s="40" t="str">
        <f t="shared" si="57"/>
        <v>A679078</v>
      </c>
      <c r="AH360" s="40" t="s">
        <v>3929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2"/>
      <c r="F361" s="45" t="str">
        <f t="shared" si="51"/>
        <v/>
      </c>
      <c r="G361" s="45" t="str">
        <f t="shared" si="52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90" t="s">
        <v>1129</v>
      </c>
      <c r="AF361" s="40" t="s">
        <v>1130</v>
      </c>
      <c r="AG361" s="40" t="str">
        <f t="shared" si="57"/>
        <v>A679078</v>
      </c>
      <c r="AH361" s="40" t="s">
        <v>3929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2"/>
      <c r="F362" s="45" t="str">
        <f t="shared" si="51"/>
        <v/>
      </c>
      <c r="G362" s="45" t="str">
        <f t="shared" si="52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90" t="s">
        <v>1131</v>
      </c>
      <c r="AF362" s="40" t="s">
        <v>1132</v>
      </c>
      <c r="AG362" s="40" t="str">
        <f t="shared" si="57"/>
        <v>A679078</v>
      </c>
      <c r="AH362" s="40" t="s">
        <v>3929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2"/>
      <c r="F363" s="45" t="str">
        <f t="shared" si="51"/>
        <v/>
      </c>
      <c r="G363" s="45" t="str">
        <f t="shared" si="52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90" t="s">
        <v>1133</v>
      </c>
      <c r="AF363" s="40" t="s">
        <v>1134</v>
      </c>
      <c r="AG363" s="40" t="str">
        <f t="shared" si="57"/>
        <v>A679078</v>
      </c>
      <c r="AH363" s="40" t="s">
        <v>3929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2"/>
      <c r="F364" s="45" t="str">
        <f t="shared" si="51"/>
        <v/>
      </c>
      <c r="G364" s="45" t="str">
        <f t="shared" si="52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90" t="s">
        <v>1135</v>
      </c>
      <c r="AF364" s="40" t="s">
        <v>1136</v>
      </c>
      <c r="AG364" s="40" t="str">
        <f t="shared" si="57"/>
        <v>A679078</v>
      </c>
      <c r="AH364" s="40" t="s">
        <v>3929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2"/>
      <c r="F365" s="45" t="str">
        <f t="shared" si="51"/>
        <v/>
      </c>
      <c r="G365" s="45" t="str">
        <f t="shared" si="52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90" t="s">
        <v>1137</v>
      </c>
      <c r="AF365" s="40" t="s">
        <v>1138</v>
      </c>
      <c r="AG365" s="40" t="str">
        <f t="shared" si="57"/>
        <v>A679078</v>
      </c>
      <c r="AH365" s="40" t="s">
        <v>3929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2"/>
      <c r="F366" s="45" t="str">
        <f t="shared" si="51"/>
        <v/>
      </c>
      <c r="G366" s="45" t="str">
        <f t="shared" si="52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90" t="s">
        <v>1139</v>
      </c>
      <c r="AF366" s="40" t="s">
        <v>1140</v>
      </c>
      <c r="AG366" s="40" t="str">
        <f t="shared" si="57"/>
        <v>A679078</v>
      </c>
      <c r="AH366" s="40" t="s">
        <v>3929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2"/>
      <c r="F367" s="45" t="str">
        <f t="shared" si="51"/>
        <v/>
      </c>
      <c r="G367" s="45" t="str">
        <f t="shared" si="52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90" t="s">
        <v>1141</v>
      </c>
      <c r="AF367" s="40" t="s">
        <v>1142</v>
      </c>
      <c r="AG367" s="40" t="str">
        <f t="shared" si="57"/>
        <v>A679078</v>
      </c>
      <c r="AH367" s="40" t="s">
        <v>3929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2"/>
      <c r="F368" s="45" t="str">
        <f t="shared" si="51"/>
        <v/>
      </c>
      <c r="G368" s="45" t="str">
        <f t="shared" si="52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90" t="s">
        <v>1143</v>
      </c>
      <c r="AF368" s="40" t="s">
        <v>1144</v>
      </c>
      <c r="AG368" s="40" t="str">
        <f t="shared" si="57"/>
        <v>A679078</v>
      </c>
      <c r="AH368" s="40" t="s">
        <v>3929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2"/>
      <c r="F369" s="45" t="str">
        <f t="shared" si="51"/>
        <v/>
      </c>
      <c r="G369" s="45" t="str">
        <f t="shared" si="52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90" t="s">
        <v>1145</v>
      </c>
      <c r="AF369" s="40" t="s">
        <v>1146</v>
      </c>
      <c r="AG369" s="40" t="str">
        <f t="shared" si="57"/>
        <v>A679078</v>
      </c>
      <c r="AH369" s="40" t="s">
        <v>3929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2"/>
      <c r="F370" s="45" t="str">
        <f t="shared" si="51"/>
        <v/>
      </c>
      <c r="G370" s="45" t="str">
        <f t="shared" si="52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90" t="s">
        <v>1147</v>
      </c>
      <c r="AF370" s="40" t="s">
        <v>1148</v>
      </c>
      <c r="AG370" s="40" t="str">
        <f t="shared" si="57"/>
        <v>A679078</v>
      </c>
      <c r="AH370" s="40" t="s">
        <v>3929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2"/>
      <c r="F371" s="45" t="str">
        <f t="shared" si="51"/>
        <v/>
      </c>
      <c r="G371" s="45" t="str">
        <f t="shared" si="52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90" t="s">
        <v>1755</v>
      </c>
      <c r="AF371" s="40" t="s">
        <v>1756</v>
      </c>
      <c r="AG371" s="40" t="str">
        <f t="shared" si="57"/>
        <v>A679078</v>
      </c>
      <c r="AH371" s="40" t="s">
        <v>3929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2"/>
      <c r="F372" s="45" t="str">
        <f t="shared" si="51"/>
        <v/>
      </c>
      <c r="G372" s="45" t="str">
        <f t="shared" si="52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90" t="s">
        <v>1757</v>
      </c>
      <c r="AF372" s="40" t="s">
        <v>1758</v>
      </c>
      <c r="AG372" s="40" t="str">
        <f t="shared" si="57"/>
        <v>A679078</v>
      </c>
      <c r="AH372" s="40" t="s">
        <v>3929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2"/>
      <c r="F373" s="45" t="str">
        <f t="shared" si="51"/>
        <v/>
      </c>
      <c r="G373" s="45" t="str">
        <f t="shared" si="52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90" t="s">
        <v>1759</v>
      </c>
      <c r="AF373" s="40" t="s">
        <v>1760</v>
      </c>
      <c r="AG373" s="40" t="str">
        <f t="shared" si="57"/>
        <v>A679078</v>
      </c>
      <c r="AH373" s="40" t="s">
        <v>3929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2"/>
      <c r="F374" s="45" t="str">
        <f t="shared" si="51"/>
        <v/>
      </c>
      <c r="G374" s="45" t="str">
        <f t="shared" si="52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90" t="s">
        <v>1761</v>
      </c>
      <c r="AF374" s="40" t="s">
        <v>1762</v>
      </c>
      <c r="AG374" s="40" t="str">
        <f t="shared" si="57"/>
        <v>A679078</v>
      </c>
      <c r="AH374" s="40" t="s">
        <v>3929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2"/>
      <c r="F375" s="45" t="str">
        <f t="shared" si="51"/>
        <v/>
      </c>
      <c r="G375" s="45" t="str">
        <f t="shared" si="52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90" t="s">
        <v>1763</v>
      </c>
      <c r="AF375" s="40" t="s">
        <v>1764</v>
      </c>
      <c r="AG375" s="40" t="str">
        <f t="shared" si="57"/>
        <v>A679078</v>
      </c>
      <c r="AH375" s="40" t="s">
        <v>3929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2"/>
      <c r="F376" s="45" t="str">
        <f t="shared" si="51"/>
        <v/>
      </c>
      <c r="G376" s="45" t="str">
        <f t="shared" si="52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90" t="s">
        <v>1765</v>
      </c>
      <c r="AF376" s="40" t="s">
        <v>1766</v>
      </c>
      <c r="AG376" s="40" t="str">
        <f t="shared" si="57"/>
        <v>A679078</v>
      </c>
      <c r="AH376" s="40" t="s">
        <v>3929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2"/>
      <c r="F377" s="45" t="str">
        <f t="shared" si="51"/>
        <v/>
      </c>
      <c r="G377" s="45" t="str">
        <f t="shared" si="52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90" t="s">
        <v>1767</v>
      </c>
      <c r="AF377" s="40" t="s">
        <v>1768</v>
      </c>
      <c r="AG377" s="40" t="str">
        <f t="shared" si="57"/>
        <v>A679078</v>
      </c>
      <c r="AH377" s="40" t="s">
        <v>3929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2"/>
      <c r="F378" s="45" t="str">
        <f t="shared" si="51"/>
        <v/>
      </c>
      <c r="G378" s="45" t="str">
        <f t="shared" si="52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90" t="s">
        <v>1769</v>
      </c>
      <c r="AF378" s="40" t="s">
        <v>1770</v>
      </c>
      <c r="AG378" s="40" t="str">
        <f t="shared" si="57"/>
        <v>A679078</v>
      </c>
      <c r="AH378" s="40" t="s">
        <v>3929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2"/>
      <c r="F379" s="45" t="str">
        <f t="shared" si="51"/>
        <v/>
      </c>
      <c r="G379" s="45" t="str">
        <f t="shared" si="52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90" t="s">
        <v>1771</v>
      </c>
      <c r="AF379" s="40" t="s">
        <v>1772</v>
      </c>
      <c r="AG379" s="40" t="str">
        <f t="shared" si="57"/>
        <v>A679078</v>
      </c>
      <c r="AH379" s="40" t="s">
        <v>3929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2"/>
      <c r="F380" s="45" t="str">
        <f t="shared" si="51"/>
        <v/>
      </c>
      <c r="G380" s="45" t="str">
        <f t="shared" si="52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90" t="s">
        <v>1773</v>
      </c>
      <c r="AF380" s="40" t="s">
        <v>1774</v>
      </c>
      <c r="AG380" s="40" t="str">
        <f t="shared" si="57"/>
        <v>A679078</v>
      </c>
      <c r="AH380" s="40" t="s">
        <v>3929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2"/>
      <c r="F381" s="45" t="str">
        <f t="shared" si="51"/>
        <v/>
      </c>
      <c r="G381" s="45" t="str">
        <f t="shared" si="52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90" t="s">
        <v>1775</v>
      </c>
      <c r="AF381" s="40" t="s">
        <v>1776</v>
      </c>
      <c r="AG381" s="40" t="str">
        <f t="shared" si="57"/>
        <v>A679078</v>
      </c>
      <c r="AH381" s="40" t="s">
        <v>3929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2"/>
      <c r="F382" s="45" t="str">
        <f t="shared" si="51"/>
        <v/>
      </c>
      <c r="G382" s="45" t="str">
        <f t="shared" si="52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90" t="s">
        <v>1777</v>
      </c>
      <c r="AF382" s="40" t="s">
        <v>1778</v>
      </c>
      <c r="AG382" s="40" t="str">
        <f t="shared" si="57"/>
        <v>A679078</v>
      </c>
      <c r="AH382" s="40" t="s">
        <v>3929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2"/>
      <c r="F383" s="45" t="str">
        <f t="shared" si="51"/>
        <v/>
      </c>
      <c r="G383" s="45" t="str">
        <f t="shared" si="52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90" t="s">
        <v>1779</v>
      </c>
      <c r="AF383" s="40" t="s">
        <v>1780</v>
      </c>
      <c r="AG383" s="40" t="str">
        <f t="shared" si="57"/>
        <v>A679078</v>
      </c>
      <c r="AH383" s="40" t="s">
        <v>3929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2"/>
      <c r="F384" s="45" t="str">
        <f t="shared" si="51"/>
        <v/>
      </c>
      <c r="G384" s="45" t="str">
        <f t="shared" si="52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90" t="s">
        <v>1781</v>
      </c>
      <c r="AF384" s="40" t="s">
        <v>1782</v>
      </c>
      <c r="AG384" s="40" t="str">
        <f t="shared" si="57"/>
        <v>A679078</v>
      </c>
      <c r="AH384" s="40" t="s">
        <v>3929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2"/>
      <c r="F385" s="45" t="str">
        <f t="shared" si="51"/>
        <v/>
      </c>
      <c r="G385" s="45" t="str">
        <f t="shared" si="52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90" t="s">
        <v>1783</v>
      </c>
      <c r="AF385" s="40" t="s">
        <v>1784</v>
      </c>
      <c r="AG385" s="40" t="str">
        <f t="shared" si="57"/>
        <v>A679078</v>
      </c>
      <c r="AH385" s="40" t="s">
        <v>3929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2"/>
      <c r="F386" s="45" t="str">
        <f t="shared" si="51"/>
        <v/>
      </c>
      <c r="G386" s="45" t="str">
        <f t="shared" si="52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90" t="s">
        <v>1785</v>
      </c>
      <c r="AF386" s="40" t="s">
        <v>1786</v>
      </c>
      <c r="AG386" s="40" t="str">
        <f t="shared" si="57"/>
        <v>A679078</v>
      </c>
      <c r="AH386" s="40" t="s">
        <v>3929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2"/>
      <c r="F387" s="45" t="str">
        <f t="shared" si="51"/>
        <v/>
      </c>
      <c r="G387" s="45" t="str">
        <f t="shared" si="52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90" t="s">
        <v>1787</v>
      </c>
      <c r="AF387" s="40" t="s">
        <v>1788</v>
      </c>
      <c r="AG387" s="40" t="str">
        <f t="shared" si="57"/>
        <v>A679078</v>
      </c>
      <c r="AH387" s="40" t="s">
        <v>3929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2"/>
      <c r="F388" s="45" t="str">
        <f t="shared" ref="F388:F451" si="60">IFERROR(VLOOKUP(E388,$AE$6:$AF$1090,2,FALSE),"")</f>
        <v/>
      </c>
      <c r="G388" s="45" t="str">
        <f t="shared" ref="G388:G451" si="61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MID(G388,2,2)</f>
        <v/>
      </c>
      <c r="U388" s="40" t="str">
        <f t="shared" ref="U388:U451" si="65">LEFT(C388,1)</f>
        <v/>
      </c>
      <c r="AE388" s="90" t="s">
        <v>1789</v>
      </c>
      <c r="AF388" s="40" t="s">
        <v>1790</v>
      </c>
      <c r="AG388" s="40" t="str">
        <f t="shared" si="57"/>
        <v>A679078</v>
      </c>
      <c r="AH388" s="40" t="s">
        <v>3929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2"/>
      <c r="F389" s="45" t="str">
        <f t="shared" si="60"/>
        <v/>
      </c>
      <c r="G389" s="45" t="str">
        <f t="shared" si="61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90" t="s">
        <v>1791</v>
      </c>
      <c r="AF389" s="40" t="s">
        <v>1792</v>
      </c>
      <c r="AG389" s="40" t="str">
        <f t="shared" si="57"/>
        <v>A679078</v>
      </c>
      <c r="AH389" s="40" t="s">
        <v>3929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2"/>
      <c r="F390" s="45" t="str">
        <f t="shared" si="60"/>
        <v/>
      </c>
      <c r="G390" s="45" t="str">
        <f t="shared" si="61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90" t="s">
        <v>1793</v>
      </c>
      <c r="AF390" s="40" t="s">
        <v>1794</v>
      </c>
      <c r="AG390" s="40" t="str">
        <f t="shared" si="57"/>
        <v>A679078</v>
      </c>
      <c r="AH390" s="40" t="s">
        <v>3929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2"/>
      <c r="F391" s="45" t="str">
        <f t="shared" si="60"/>
        <v/>
      </c>
      <c r="G391" s="45" t="str">
        <f t="shared" si="61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90" t="s">
        <v>1795</v>
      </c>
      <c r="AF391" s="40" t="s">
        <v>1796</v>
      </c>
      <c r="AG391" s="40" t="str">
        <f t="shared" si="57"/>
        <v>A679078</v>
      </c>
      <c r="AH391" s="40" t="s">
        <v>3929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2"/>
      <c r="F392" s="45" t="str">
        <f t="shared" si="60"/>
        <v/>
      </c>
      <c r="G392" s="45" t="str">
        <f t="shared" si="61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90" t="s">
        <v>1797</v>
      </c>
      <c r="AF392" s="40" t="s">
        <v>1798</v>
      </c>
      <c r="AG392" s="40" t="str">
        <f t="shared" ref="AG392:AG455" si="66">LEFT(AE392,7)</f>
        <v>A679078</v>
      </c>
      <c r="AH392" s="40" t="s">
        <v>3929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2"/>
      <c r="F393" s="45" t="str">
        <f t="shared" si="60"/>
        <v/>
      </c>
      <c r="G393" s="45" t="str">
        <f t="shared" si="61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90" t="s">
        <v>1799</v>
      </c>
      <c r="AF393" s="40" t="s">
        <v>1800</v>
      </c>
      <c r="AG393" s="40" t="str">
        <f t="shared" si="66"/>
        <v>A679078</v>
      </c>
      <c r="AH393" s="40" t="s">
        <v>3929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2"/>
      <c r="F394" s="45" t="str">
        <f t="shared" si="60"/>
        <v/>
      </c>
      <c r="G394" s="45" t="str">
        <f t="shared" si="61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90" t="s">
        <v>1801</v>
      </c>
      <c r="AF394" s="40" t="s">
        <v>1802</v>
      </c>
      <c r="AG394" s="40" t="str">
        <f t="shared" si="66"/>
        <v>A679078</v>
      </c>
      <c r="AH394" s="40" t="s">
        <v>3929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2"/>
      <c r="F395" s="45" t="str">
        <f t="shared" si="60"/>
        <v/>
      </c>
      <c r="G395" s="45" t="str">
        <f t="shared" si="61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90" t="s">
        <v>1803</v>
      </c>
      <c r="AF395" s="40" t="s">
        <v>1804</v>
      </c>
      <c r="AG395" s="40" t="str">
        <f t="shared" si="66"/>
        <v>A679078</v>
      </c>
      <c r="AH395" s="40" t="s">
        <v>3929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2"/>
      <c r="F396" s="45" t="str">
        <f t="shared" si="60"/>
        <v/>
      </c>
      <c r="G396" s="45" t="str">
        <f t="shared" si="61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90" t="s">
        <v>1806</v>
      </c>
      <c r="AF396" s="40" t="s">
        <v>1807</v>
      </c>
      <c r="AG396" s="40" t="str">
        <f t="shared" si="66"/>
        <v>A679078</v>
      </c>
      <c r="AH396" s="40" t="s">
        <v>3929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2"/>
      <c r="F397" s="45" t="str">
        <f t="shared" si="60"/>
        <v/>
      </c>
      <c r="G397" s="45" t="str">
        <f t="shared" si="61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90" t="s">
        <v>1808</v>
      </c>
      <c r="AF397" s="40" t="s">
        <v>1809</v>
      </c>
      <c r="AG397" s="40" t="str">
        <f t="shared" si="66"/>
        <v>A679078</v>
      </c>
      <c r="AH397" s="40" t="s">
        <v>3929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2"/>
      <c r="F398" s="45" t="str">
        <f t="shared" si="60"/>
        <v/>
      </c>
      <c r="G398" s="45" t="str">
        <f t="shared" si="61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90" t="s">
        <v>1810</v>
      </c>
      <c r="AF398" s="40" t="s">
        <v>1811</v>
      </c>
      <c r="AG398" s="40" t="str">
        <f t="shared" si="66"/>
        <v>A679078</v>
      </c>
      <c r="AH398" s="40" t="s">
        <v>3929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2"/>
      <c r="F399" s="45" t="str">
        <f t="shared" si="60"/>
        <v/>
      </c>
      <c r="G399" s="45" t="str">
        <f t="shared" si="61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90" t="s">
        <v>1812</v>
      </c>
      <c r="AF399" s="40" t="s">
        <v>1813</v>
      </c>
      <c r="AG399" s="40" t="str">
        <f t="shared" si="66"/>
        <v>A679078</v>
      </c>
      <c r="AH399" s="40" t="s">
        <v>3929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2"/>
      <c r="F400" s="45" t="str">
        <f t="shared" si="60"/>
        <v/>
      </c>
      <c r="G400" s="45" t="str">
        <f t="shared" si="61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90" t="s">
        <v>1814</v>
      </c>
      <c r="AF400" s="40" t="s">
        <v>1815</v>
      </c>
      <c r="AG400" s="40" t="str">
        <f t="shared" si="66"/>
        <v>A679078</v>
      </c>
      <c r="AH400" s="40" t="s">
        <v>3929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2"/>
      <c r="F401" s="45" t="str">
        <f t="shared" si="60"/>
        <v/>
      </c>
      <c r="G401" s="45" t="str">
        <f t="shared" si="61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90" t="s">
        <v>1816</v>
      </c>
      <c r="AF401" s="40" t="s">
        <v>1817</v>
      </c>
      <c r="AG401" s="40" t="str">
        <f t="shared" si="66"/>
        <v>A679078</v>
      </c>
      <c r="AH401" s="40" t="s">
        <v>3929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2"/>
      <c r="F402" s="45" t="str">
        <f t="shared" si="60"/>
        <v/>
      </c>
      <c r="G402" s="45" t="str">
        <f t="shared" si="61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90" t="s">
        <v>1818</v>
      </c>
      <c r="AF402" s="40" t="s">
        <v>1819</v>
      </c>
      <c r="AG402" s="40" t="str">
        <f t="shared" si="66"/>
        <v>A679078</v>
      </c>
      <c r="AH402" s="40" t="s">
        <v>3929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2"/>
      <c r="F403" s="45" t="str">
        <f t="shared" si="60"/>
        <v/>
      </c>
      <c r="G403" s="45" t="str">
        <f t="shared" si="61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90" t="s">
        <v>1820</v>
      </c>
      <c r="AF403" s="40" t="s">
        <v>1821</v>
      </c>
      <c r="AG403" s="40" t="str">
        <f t="shared" si="66"/>
        <v>A679078</v>
      </c>
      <c r="AH403" s="40" t="s">
        <v>3929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2"/>
      <c r="F404" s="45" t="str">
        <f t="shared" si="60"/>
        <v/>
      </c>
      <c r="G404" s="45" t="str">
        <f t="shared" si="61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90" t="s">
        <v>1822</v>
      </c>
      <c r="AF404" s="40" t="s">
        <v>1823</v>
      </c>
      <c r="AG404" s="40" t="str">
        <f t="shared" si="66"/>
        <v>A679078</v>
      </c>
      <c r="AH404" s="40" t="s">
        <v>3929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2"/>
      <c r="F405" s="45" t="str">
        <f t="shared" si="60"/>
        <v/>
      </c>
      <c r="G405" s="45" t="str">
        <f t="shared" si="61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90" t="s">
        <v>1824</v>
      </c>
      <c r="AF405" s="40" t="s">
        <v>1825</v>
      </c>
      <c r="AG405" s="40" t="str">
        <f t="shared" si="66"/>
        <v>A679078</v>
      </c>
      <c r="AH405" s="40" t="s">
        <v>3929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2"/>
      <c r="F406" s="45" t="str">
        <f t="shared" si="60"/>
        <v/>
      </c>
      <c r="G406" s="45" t="str">
        <f t="shared" si="61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90" t="s">
        <v>1826</v>
      </c>
      <c r="AF406" s="40" t="s">
        <v>1827</v>
      </c>
      <c r="AG406" s="40" t="str">
        <f t="shared" si="66"/>
        <v>A679078</v>
      </c>
      <c r="AH406" s="40" t="s">
        <v>3929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2"/>
      <c r="F407" s="45" t="str">
        <f t="shared" si="60"/>
        <v/>
      </c>
      <c r="G407" s="45" t="str">
        <f t="shared" si="61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90" t="s">
        <v>1828</v>
      </c>
      <c r="AF407" s="40" t="s">
        <v>1829</v>
      </c>
      <c r="AG407" s="40" t="str">
        <f t="shared" si="66"/>
        <v>A679078</v>
      </c>
      <c r="AH407" s="40" t="s">
        <v>3929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2"/>
      <c r="F408" s="45" t="str">
        <f t="shared" si="60"/>
        <v/>
      </c>
      <c r="G408" s="45" t="str">
        <f t="shared" si="61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90" t="s">
        <v>1831</v>
      </c>
      <c r="AF408" s="40" t="s">
        <v>1832</v>
      </c>
      <c r="AG408" s="40" t="str">
        <f t="shared" si="66"/>
        <v>A679078</v>
      </c>
      <c r="AH408" s="40" t="s">
        <v>3929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2"/>
      <c r="F409" s="45" t="str">
        <f t="shared" si="60"/>
        <v/>
      </c>
      <c r="G409" s="45" t="str">
        <f t="shared" si="61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90" t="s">
        <v>1833</v>
      </c>
      <c r="AF409" s="40" t="s">
        <v>1834</v>
      </c>
      <c r="AG409" s="40" t="str">
        <f t="shared" si="66"/>
        <v>A679078</v>
      </c>
      <c r="AH409" s="40" t="s">
        <v>3929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2"/>
      <c r="F410" s="45" t="str">
        <f t="shared" si="60"/>
        <v/>
      </c>
      <c r="G410" s="45" t="str">
        <f t="shared" si="61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90" t="s">
        <v>1835</v>
      </c>
      <c r="AF410" s="40" t="s">
        <v>1836</v>
      </c>
      <c r="AG410" s="40" t="str">
        <f t="shared" si="66"/>
        <v>A679078</v>
      </c>
      <c r="AH410" s="40" t="s">
        <v>3929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2"/>
      <c r="F411" s="45" t="str">
        <f t="shared" si="60"/>
        <v/>
      </c>
      <c r="G411" s="45" t="str">
        <f t="shared" si="61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90" t="s">
        <v>1837</v>
      </c>
      <c r="AF411" s="40" t="s">
        <v>1838</v>
      </c>
      <c r="AG411" s="40" t="str">
        <f t="shared" si="66"/>
        <v>A679078</v>
      </c>
      <c r="AH411" s="40" t="s">
        <v>3929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2"/>
      <c r="F412" s="45" t="str">
        <f t="shared" si="60"/>
        <v/>
      </c>
      <c r="G412" s="45" t="str">
        <f t="shared" si="61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90" t="s">
        <v>1839</v>
      </c>
      <c r="AF412" s="40" t="s">
        <v>1840</v>
      </c>
      <c r="AG412" s="40" t="str">
        <f t="shared" si="66"/>
        <v>A679078</v>
      </c>
      <c r="AH412" s="40" t="s">
        <v>3929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2"/>
      <c r="F413" s="45" t="str">
        <f t="shared" si="60"/>
        <v/>
      </c>
      <c r="G413" s="45" t="str">
        <f t="shared" si="61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90" t="s">
        <v>1841</v>
      </c>
      <c r="AF413" s="40" t="s">
        <v>1842</v>
      </c>
      <c r="AG413" s="40" t="str">
        <f t="shared" si="66"/>
        <v>A679078</v>
      </c>
      <c r="AH413" s="40" t="s">
        <v>3929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2"/>
      <c r="F414" s="45" t="str">
        <f t="shared" si="60"/>
        <v/>
      </c>
      <c r="G414" s="45" t="str">
        <f t="shared" si="61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90" t="s">
        <v>1843</v>
      </c>
      <c r="AF414" s="40" t="s">
        <v>1844</v>
      </c>
      <c r="AG414" s="40" t="str">
        <f t="shared" si="66"/>
        <v>A679078</v>
      </c>
      <c r="AH414" s="40" t="s">
        <v>3929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2"/>
      <c r="F415" s="45" t="str">
        <f t="shared" si="60"/>
        <v/>
      </c>
      <c r="G415" s="45" t="str">
        <f t="shared" si="61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90" t="s">
        <v>1845</v>
      </c>
      <c r="AF415" s="40" t="s">
        <v>1846</v>
      </c>
      <c r="AG415" s="40" t="str">
        <f t="shared" si="66"/>
        <v>A679078</v>
      </c>
      <c r="AH415" s="40" t="s">
        <v>3929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2"/>
      <c r="F416" s="45" t="str">
        <f t="shared" si="60"/>
        <v/>
      </c>
      <c r="G416" s="45" t="str">
        <f t="shared" si="61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90" t="s">
        <v>1847</v>
      </c>
      <c r="AF416" s="40" t="s">
        <v>1848</v>
      </c>
      <c r="AG416" s="40" t="str">
        <f t="shared" si="66"/>
        <v>A679078</v>
      </c>
      <c r="AH416" s="40" t="s">
        <v>3929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2"/>
      <c r="F417" s="45" t="str">
        <f t="shared" si="60"/>
        <v/>
      </c>
      <c r="G417" s="45" t="str">
        <f t="shared" si="61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90" t="s">
        <v>1849</v>
      </c>
      <c r="AF417" s="40" t="s">
        <v>1850</v>
      </c>
      <c r="AG417" s="40" t="str">
        <f t="shared" si="66"/>
        <v>A679078</v>
      </c>
      <c r="AH417" s="40" t="s">
        <v>3929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2"/>
      <c r="F418" s="45" t="str">
        <f t="shared" si="60"/>
        <v/>
      </c>
      <c r="G418" s="45" t="str">
        <f t="shared" si="61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90" t="s">
        <v>1851</v>
      </c>
      <c r="AF418" s="40" t="s">
        <v>1852</v>
      </c>
      <c r="AG418" s="40" t="str">
        <f t="shared" si="66"/>
        <v>A679078</v>
      </c>
      <c r="AH418" s="40" t="s">
        <v>3929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2"/>
      <c r="F419" s="45" t="str">
        <f t="shared" si="60"/>
        <v/>
      </c>
      <c r="G419" s="45" t="str">
        <f t="shared" si="61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90" t="s">
        <v>1853</v>
      </c>
      <c r="AF419" s="40" t="s">
        <v>1854</v>
      </c>
      <c r="AG419" s="40" t="str">
        <f t="shared" si="66"/>
        <v>A679078</v>
      </c>
      <c r="AH419" s="40" t="s">
        <v>3929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2"/>
      <c r="F420" s="45" t="str">
        <f t="shared" si="60"/>
        <v/>
      </c>
      <c r="G420" s="45" t="str">
        <f t="shared" si="61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90" t="s">
        <v>1855</v>
      </c>
      <c r="AF420" s="40" t="s">
        <v>1856</v>
      </c>
      <c r="AG420" s="40" t="str">
        <f t="shared" si="66"/>
        <v>A679078</v>
      </c>
      <c r="AH420" s="40" t="s">
        <v>3929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2"/>
      <c r="F421" s="45" t="str">
        <f t="shared" si="60"/>
        <v/>
      </c>
      <c r="G421" s="45" t="str">
        <f t="shared" si="61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90" t="s">
        <v>1857</v>
      </c>
      <c r="AF421" s="40" t="s">
        <v>1858</v>
      </c>
      <c r="AG421" s="40" t="str">
        <f t="shared" si="66"/>
        <v>A679078</v>
      </c>
      <c r="AH421" s="40" t="s">
        <v>3929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2"/>
      <c r="F422" s="45" t="str">
        <f t="shared" si="60"/>
        <v/>
      </c>
      <c r="G422" s="45" t="str">
        <f t="shared" si="61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90" t="s">
        <v>1859</v>
      </c>
      <c r="AF422" s="40" t="s">
        <v>1860</v>
      </c>
      <c r="AG422" s="40" t="str">
        <f t="shared" si="66"/>
        <v>A679078</v>
      </c>
      <c r="AH422" s="40" t="s">
        <v>3929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2"/>
      <c r="F423" s="45" t="str">
        <f t="shared" si="60"/>
        <v/>
      </c>
      <c r="G423" s="45" t="str">
        <f t="shared" si="61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90" t="s">
        <v>1861</v>
      </c>
      <c r="AF423" s="40" t="s">
        <v>1862</v>
      </c>
      <c r="AG423" s="40" t="str">
        <f t="shared" si="66"/>
        <v>A679078</v>
      </c>
      <c r="AH423" s="40" t="s">
        <v>3929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2"/>
      <c r="F424" s="45" t="str">
        <f t="shared" si="60"/>
        <v/>
      </c>
      <c r="G424" s="45" t="str">
        <f t="shared" si="61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90" t="s">
        <v>1863</v>
      </c>
      <c r="AF424" s="40" t="s">
        <v>1864</v>
      </c>
      <c r="AG424" s="40" t="str">
        <f t="shared" si="66"/>
        <v>A679078</v>
      </c>
      <c r="AH424" s="40" t="s">
        <v>3929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2"/>
      <c r="F425" s="45" t="str">
        <f t="shared" si="60"/>
        <v/>
      </c>
      <c r="G425" s="45" t="str">
        <f t="shared" si="61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90" t="s">
        <v>1865</v>
      </c>
      <c r="AF425" s="40" t="s">
        <v>1866</v>
      </c>
      <c r="AG425" s="40" t="str">
        <f t="shared" si="66"/>
        <v>A679078</v>
      </c>
      <c r="AH425" s="40" t="s">
        <v>3929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2"/>
      <c r="F426" s="45" t="str">
        <f t="shared" si="60"/>
        <v/>
      </c>
      <c r="G426" s="45" t="str">
        <f t="shared" si="61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90" t="s">
        <v>1867</v>
      </c>
      <c r="AF426" s="40" t="s">
        <v>1868</v>
      </c>
      <c r="AG426" s="40" t="str">
        <f t="shared" si="66"/>
        <v>A679078</v>
      </c>
      <c r="AH426" s="40" t="s">
        <v>3929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2"/>
      <c r="F427" s="45" t="str">
        <f t="shared" si="60"/>
        <v/>
      </c>
      <c r="G427" s="45" t="str">
        <f t="shared" si="61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90" t="s">
        <v>1869</v>
      </c>
      <c r="AF427" s="40" t="s">
        <v>1870</v>
      </c>
      <c r="AG427" s="40" t="str">
        <f t="shared" si="66"/>
        <v>A679078</v>
      </c>
      <c r="AH427" s="40" t="s">
        <v>3929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2"/>
      <c r="F428" s="45" t="str">
        <f t="shared" si="60"/>
        <v/>
      </c>
      <c r="G428" s="45" t="str">
        <f t="shared" si="61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90" t="s">
        <v>1871</v>
      </c>
      <c r="AF428" s="40" t="s">
        <v>1872</v>
      </c>
      <c r="AG428" s="40" t="str">
        <f t="shared" si="66"/>
        <v>A679078</v>
      </c>
      <c r="AH428" s="40" t="s">
        <v>3929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2"/>
      <c r="F429" s="45" t="str">
        <f t="shared" si="60"/>
        <v/>
      </c>
      <c r="G429" s="45" t="str">
        <f t="shared" si="61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90" t="s">
        <v>1873</v>
      </c>
      <c r="AF429" s="40" t="s">
        <v>1874</v>
      </c>
      <c r="AG429" s="40" t="str">
        <f t="shared" si="66"/>
        <v>A679078</v>
      </c>
      <c r="AH429" s="40" t="s">
        <v>3929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2"/>
      <c r="F430" s="45" t="str">
        <f t="shared" si="60"/>
        <v/>
      </c>
      <c r="G430" s="45" t="str">
        <f t="shared" si="61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90" t="s">
        <v>1875</v>
      </c>
      <c r="AF430" s="40" t="s">
        <v>1876</v>
      </c>
      <c r="AG430" s="40" t="str">
        <f t="shared" si="66"/>
        <v>A679078</v>
      </c>
      <c r="AH430" s="40" t="s">
        <v>3929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2"/>
      <c r="F431" s="45" t="str">
        <f t="shared" si="60"/>
        <v/>
      </c>
      <c r="G431" s="45" t="str">
        <f t="shared" si="61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90" t="s">
        <v>1877</v>
      </c>
      <c r="AF431" s="40" t="s">
        <v>1878</v>
      </c>
      <c r="AG431" s="40" t="str">
        <f t="shared" si="66"/>
        <v>A679078</v>
      </c>
      <c r="AH431" s="40" t="s">
        <v>3929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2"/>
      <c r="F432" s="45" t="str">
        <f t="shared" si="60"/>
        <v/>
      </c>
      <c r="G432" s="45" t="str">
        <f t="shared" si="61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90" t="s">
        <v>1879</v>
      </c>
      <c r="AF432" s="40" t="s">
        <v>1880</v>
      </c>
      <c r="AG432" s="40" t="str">
        <f t="shared" si="66"/>
        <v>A679078</v>
      </c>
      <c r="AH432" s="40" t="s">
        <v>3929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2"/>
      <c r="F433" s="45" t="str">
        <f t="shared" si="60"/>
        <v/>
      </c>
      <c r="G433" s="45" t="str">
        <f t="shared" si="61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90" t="s">
        <v>1881</v>
      </c>
      <c r="AF433" s="40" t="s">
        <v>1882</v>
      </c>
      <c r="AG433" s="40" t="str">
        <f t="shared" si="66"/>
        <v>A679078</v>
      </c>
      <c r="AH433" s="40" t="s">
        <v>3929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2"/>
      <c r="F434" s="45" t="str">
        <f t="shared" si="60"/>
        <v/>
      </c>
      <c r="G434" s="45" t="str">
        <f t="shared" si="61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90" t="s">
        <v>1883</v>
      </c>
      <c r="AF434" s="40" t="s">
        <v>1884</v>
      </c>
      <c r="AG434" s="40" t="str">
        <f t="shared" si="66"/>
        <v>A679078</v>
      </c>
      <c r="AH434" s="40" t="s">
        <v>3929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2"/>
      <c r="F435" s="45" t="str">
        <f t="shared" si="60"/>
        <v/>
      </c>
      <c r="G435" s="45" t="str">
        <f t="shared" si="61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90" t="s">
        <v>1885</v>
      </c>
      <c r="AF435" s="40" t="s">
        <v>1886</v>
      </c>
      <c r="AG435" s="40" t="str">
        <f t="shared" si="66"/>
        <v>A679078</v>
      </c>
      <c r="AH435" s="40" t="s">
        <v>3929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2"/>
      <c r="F436" s="45" t="str">
        <f t="shared" si="60"/>
        <v/>
      </c>
      <c r="G436" s="45" t="str">
        <f t="shared" si="61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90" t="s">
        <v>1887</v>
      </c>
      <c r="AF436" s="40" t="s">
        <v>1888</v>
      </c>
      <c r="AG436" s="40" t="str">
        <f t="shared" si="66"/>
        <v>A679078</v>
      </c>
      <c r="AH436" s="40" t="s">
        <v>3929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2"/>
      <c r="F437" s="45" t="str">
        <f t="shared" si="60"/>
        <v/>
      </c>
      <c r="G437" s="45" t="str">
        <f t="shared" si="61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90" t="s">
        <v>1889</v>
      </c>
      <c r="AF437" s="40" t="s">
        <v>1890</v>
      </c>
      <c r="AG437" s="40" t="str">
        <f t="shared" si="66"/>
        <v>A679078</v>
      </c>
      <c r="AH437" s="40" t="s">
        <v>3929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2"/>
      <c r="F438" s="45" t="str">
        <f t="shared" si="60"/>
        <v/>
      </c>
      <c r="G438" s="45" t="str">
        <f t="shared" si="61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90" t="s">
        <v>1891</v>
      </c>
      <c r="AF438" s="40" t="s">
        <v>1892</v>
      </c>
      <c r="AG438" s="40" t="str">
        <f t="shared" si="66"/>
        <v>A679078</v>
      </c>
      <c r="AH438" s="40" t="s">
        <v>3929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2"/>
      <c r="F439" s="45" t="str">
        <f t="shared" si="60"/>
        <v/>
      </c>
      <c r="G439" s="45" t="str">
        <f t="shared" si="61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90" t="s">
        <v>1893</v>
      </c>
      <c r="AF439" s="40" t="s">
        <v>1894</v>
      </c>
      <c r="AG439" s="40" t="str">
        <f t="shared" si="66"/>
        <v>A679078</v>
      </c>
      <c r="AH439" s="40" t="s">
        <v>3929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2"/>
      <c r="F440" s="45" t="str">
        <f t="shared" si="60"/>
        <v/>
      </c>
      <c r="G440" s="45" t="str">
        <f t="shared" si="61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90" t="s">
        <v>1895</v>
      </c>
      <c r="AF440" s="40" t="s">
        <v>1896</v>
      </c>
      <c r="AG440" s="40" t="str">
        <f t="shared" si="66"/>
        <v>A679078</v>
      </c>
      <c r="AH440" s="40" t="s">
        <v>3929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2"/>
      <c r="F441" s="45" t="str">
        <f t="shared" si="60"/>
        <v/>
      </c>
      <c r="G441" s="45" t="str">
        <f t="shared" si="61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90" t="s">
        <v>1897</v>
      </c>
      <c r="AF441" s="40" t="s">
        <v>1898</v>
      </c>
      <c r="AG441" s="40" t="str">
        <f t="shared" si="66"/>
        <v>A679078</v>
      </c>
      <c r="AH441" s="40" t="s">
        <v>3929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2"/>
      <c r="F442" s="45" t="str">
        <f t="shared" si="60"/>
        <v/>
      </c>
      <c r="G442" s="45" t="str">
        <f t="shared" si="61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90" t="s">
        <v>1899</v>
      </c>
      <c r="AF442" s="40" t="s">
        <v>1900</v>
      </c>
      <c r="AG442" s="40" t="str">
        <f t="shared" si="66"/>
        <v>A679078</v>
      </c>
      <c r="AH442" s="40" t="s">
        <v>3929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2"/>
      <c r="F443" s="45" t="str">
        <f t="shared" si="60"/>
        <v/>
      </c>
      <c r="G443" s="45" t="str">
        <f t="shared" si="61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90" t="s">
        <v>1901</v>
      </c>
      <c r="AF443" s="40" t="s">
        <v>1902</v>
      </c>
      <c r="AG443" s="40" t="str">
        <f t="shared" si="66"/>
        <v>A679078</v>
      </c>
      <c r="AH443" s="40" t="s">
        <v>3929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2"/>
      <c r="F444" s="45" t="str">
        <f t="shared" si="60"/>
        <v/>
      </c>
      <c r="G444" s="45" t="str">
        <f t="shared" si="61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90" t="s">
        <v>1903</v>
      </c>
      <c r="AF444" s="40" t="s">
        <v>1904</v>
      </c>
      <c r="AG444" s="40" t="str">
        <f t="shared" si="66"/>
        <v>A679078</v>
      </c>
      <c r="AH444" s="40" t="s">
        <v>3929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2"/>
      <c r="F445" s="45" t="str">
        <f t="shared" si="60"/>
        <v/>
      </c>
      <c r="G445" s="45" t="str">
        <f t="shared" si="61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90" t="s">
        <v>1905</v>
      </c>
      <c r="AF445" s="40" t="s">
        <v>1906</v>
      </c>
      <c r="AG445" s="40" t="str">
        <f t="shared" si="66"/>
        <v>A679078</v>
      </c>
      <c r="AH445" s="40" t="s">
        <v>3929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2"/>
      <c r="F446" s="45" t="str">
        <f t="shared" si="60"/>
        <v/>
      </c>
      <c r="G446" s="45" t="str">
        <f t="shared" si="61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90" t="s">
        <v>1907</v>
      </c>
      <c r="AF446" s="40" t="s">
        <v>1726</v>
      </c>
      <c r="AG446" s="40" t="str">
        <f t="shared" si="66"/>
        <v>A679078</v>
      </c>
      <c r="AH446" s="40" t="s">
        <v>3929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2"/>
      <c r="F447" s="45" t="str">
        <f t="shared" si="60"/>
        <v/>
      </c>
      <c r="G447" s="45" t="str">
        <f t="shared" si="61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90" t="s">
        <v>1908</v>
      </c>
      <c r="AF447" s="40" t="s">
        <v>1909</v>
      </c>
      <c r="AG447" s="40" t="str">
        <f t="shared" si="66"/>
        <v>A679078</v>
      </c>
      <c r="AH447" s="40" t="s">
        <v>3929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2"/>
      <c r="F448" s="45" t="str">
        <f t="shared" si="60"/>
        <v/>
      </c>
      <c r="G448" s="45" t="str">
        <f t="shared" si="61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90" t="s">
        <v>1910</v>
      </c>
      <c r="AF448" s="40" t="s">
        <v>1911</v>
      </c>
      <c r="AG448" s="40" t="str">
        <f t="shared" si="66"/>
        <v>A679078</v>
      </c>
      <c r="AH448" s="40" t="s">
        <v>3929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2"/>
      <c r="F449" s="45" t="str">
        <f t="shared" si="60"/>
        <v/>
      </c>
      <c r="G449" s="45" t="str">
        <f t="shared" si="61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90" t="s">
        <v>1912</v>
      </c>
      <c r="AF449" s="40" t="s">
        <v>1913</v>
      </c>
      <c r="AG449" s="40" t="str">
        <f t="shared" si="66"/>
        <v>A679078</v>
      </c>
      <c r="AH449" s="40" t="s">
        <v>3929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2"/>
      <c r="F450" s="45" t="str">
        <f t="shared" si="60"/>
        <v/>
      </c>
      <c r="G450" s="45" t="str">
        <f t="shared" si="61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90" t="s">
        <v>1914</v>
      </c>
      <c r="AF450" s="40" t="s">
        <v>1915</v>
      </c>
      <c r="AG450" s="40" t="str">
        <f t="shared" si="66"/>
        <v>A679078</v>
      </c>
      <c r="AH450" s="40" t="s">
        <v>3929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2"/>
      <c r="F451" s="45" t="str">
        <f t="shared" si="60"/>
        <v/>
      </c>
      <c r="G451" s="45" t="str">
        <f t="shared" si="61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90" t="s">
        <v>1916</v>
      </c>
      <c r="AF451" s="40" t="s">
        <v>1917</v>
      </c>
      <c r="AG451" s="40" t="str">
        <f t="shared" si="66"/>
        <v>A679078</v>
      </c>
      <c r="AH451" s="40" t="s">
        <v>3929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2"/>
      <c r="F452" s="45" t="str">
        <f t="shared" ref="F452:F501" si="69">IFERROR(VLOOKUP(E452,$AE$6:$AF$1090,2,FALSE),"")</f>
        <v/>
      </c>
      <c r="G452" s="45" t="str">
        <f t="shared" ref="G452:G501" si="70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MID(G452,2,2)</f>
        <v/>
      </c>
      <c r="U452" s="40" t="str">
        <f t="shared" ref="U452:U501" si="74">LEFT(C452,1)</f>
        <v/>
      </c>
      <c r="AE452" s="90" t="s">
        <v>1918</v>
      </c>
      <c r="AF452" s="40" t="s">
        <v>1919</v>
      </c>
      <c r="AG452" s="40" t="str">
        <f t="shared" si="66"/>
        <v>A679078</v>
      </c>
      <c r="AH452" s="40" t="s">
        <v>3929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2"/>
      <c r="F453" s="45" t="str">
        <f t="shared" si="69"/>
        <v/>
      </c>
      <c r="G453" s="45" t="str">
        <f t="shared" si="70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90" t="s">
        <v>1920</v>
      </c>
      <c r="AF453" s="40" t="s">
        <v>1921</v>
      </c>
      <c r="AG453" s="40" t="str">
        <f t="shared" si="66"/>
        <v>A679078</v>
      </c>
      <c r="AH453" s="40" t="s">
        <v>3929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2"/>
      <c r="F454" s="45" t="str">
        <f t="shared" si="69"/>
        <v/>
      </c>
      <c r="G454" s="45" t="str">
        <f t="shared" si="70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90" t="s">
        <v>1922</v>
      </c>
      <c r="AF454" s="40" t="s">
        <v>1923</v>
      </c>
      <c r="AG454" s="40" t="str">
        <f t="shared" si="66"/>
        <v>A679078</v>
      </c>
      <c r="AH454" s="40" t="s">
        <v>3929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2"/>
      <c r="F455" s="45" t="str">
        <f t="shared" si="69"/>
        <v/>
      </c>
      <c r="G455" s="45" t="str">
        <f t="shared" si="70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90" t="s">
        <v>1924</v>
      </c>
      <c r="AF455" s="40" t="s">
        <v>1925</v>
      </c>
      <c r="AG455" s="40" t="str">
        <f t="shared" si="66"/>
        <v>A679078</v>
      </c>
      <c r="AH455" s="40" t="s">
        <v>3929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2"/>
      <c r="F456" s="45" t="str">
        <f t="shared" si="69"/>
        <v/>
      </c>
      <c r="G456" s="45" t="str">
        <f t="shared" si="70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90" t="s">
        <v>1926</v>
      </c>
      <c r="AF456" s="40" t="s">
        <v>1927</v>
      </c>
      <c r="AG456" s="40" t="str">
        <f t="shared" ref="AG456:AG519" si="75">LEFT(AE456,7)</f>
        <v>A679078</v>
      </c>
      <c r="AH456" s="40" t="s">
        <v>3929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2"/>
      <c r="F457" s="45" t="str">
        <f t="shared" si="69"/>
        <v/>
      </c>
      <c r="G457" s="45" t="str">
        <f t="shared" si="70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90" t="s">
        <v>1928</v>
      </c>
      <c r="AF457" s="40" t="s">
        <v>1929</v>
      </c>
      <c r="AG457" s="40" t="str">
        <f t="shared" si="75"/>
        <v>A679078</v>
      </c>
      <c r="AH457" s="40" t="s">
        <v>3929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2"/>
      <c r="F458" s="45" t="str">
        <f t="shared" si="69"/>
        <v/>
      </c>
      <c r="G458" s="45" t="str">
        <f t="shared" si="70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90" t="s">
        <v>1930</v>
      </c>
      <c r="AF458" s="40" t="s">
        <v>1931</v>
      </c>
      <c r="AG458" s="40" t="str">
        <f t="shared" si="75"/>
        <v>A679078</v>
      </c>
      <c r="AH458" s="40" t="s">
        <v>3929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2"/>
      <c r="F459" s="45" t="str">
        <f t="shared" si="69"/>
        <v/>
      </c>
      <c r="G459" s="45" t="str">
        <f t="shared" si="70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90" t="s">
        <v>1932</v>
      </c>
      <c r="AF459" s="40" t="s">
        <v>1933</v>
      </c>
      <c r="AG459" s="40" t="str">
        <f t="shared" si="75"/>
        <v>A679078</v>
      </c>
      <c r="AH459" s="40" t="s">
        <v>3929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2"/>
      <c r="F460" s="45" t="str">
        <f t="shared" si="69"/>
        <v/>
      </c>
      <c r="G460" s="45" t="str">
        <f t="shared" si="70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90" t="s">
        <v>1934</v>
      </c>
      <c r="AF460" s="40" t="s">
        <v>1935</v>
      </c>
      <c r="AG460" s="40" t="str">
        <f t="shared" si="75"/>
        <v>A679078</v>
      </c>
      <c r="AH460" s="40" t="s">
        <v>3929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2"/>
      <c r="F461" s="45" t="str">
        <f t="shared" si="69"/>
        <v/>
      </c>
      <c r="G461" s="45" t="str">
        <f t="shared" si="70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90" t="s">
        <v>1936</v>
      </c>
      <c r="AF461" s="40" t="s">
        <v>1937</v>
      </c>
      <c r="AG461" s="40" t="str">
        <f t="shared" si="75"/>
        <v>A679078</v>
      </c>
      <c r="AH461" s="40" t="s">
        <v>3929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2"/>
      <c r="F462" s="45" t="str">
        <f t="shared" si="69"/>
        <v/>
      </c>
      <c r="G462" s="45" t="str">
        <f t="shared" si="70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90" t="s">
        <v>1938</v>
      </c>
      <c r="AF462" s="40" t="s">
        <v>1939</v>
      </c>
      <c r="AG462" s="40" t="str">
        <f t="shared" si="75"/>
        <v>A679078</v>
      </c>
      <c r="AH462" s="40" t="s">
        <v>3929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2"/>
      <c r="F463" s="45" t="str">
        <f t="shared" si="69"/>
        <v/>
      </c>
      <c r="G463" s="45" t="str">
        <f t="shared" si="70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90" t="s">
        <v>1940</v>
      </c>
      <c r="AF463" s="40" t="s">
        <v>1941</v>
      </c>
      <c r="AG463" s="40" t="str">
        <f t="shared" si="75"/>
        <v>A679078</v>
      </c>
      <c r="AH463" s="40" t="s">
        <v>3929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2"/>
      <c r="F464" s="45" t="str">
        <f t="shared" si="69"/>
        <v/>
      </c>
      <c r="G464" s="45" t="str">
        <f t="shared" si="70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90" t="s">
        <v>4380</v>
      </c>
      <c r="AF464" s="40" t="s">
        <v>4381</v>
      </c>
      <c r="AG464" s="40" t="str">
        <f t="shared" si="75"/>
        <v>A679078</v>
      </c>
      <c r="AH464" s="40" t="s">
        <v>3929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2"/>
      <c r="F465" s="45" t="str">
        <f t="shared" si="69"/>
        <v/>
      </c>
      <c r="G465" s="45" t="str">
        <f t="shared" si="70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90" t="s">
        <v>1942</v>
      </c>
      <c r="AF465" s="40" t="s">
        <v>1943</v>
      </c>
      <c r="AG465" s="40" t="str">
        <f t="shared" si="75"/>
        <v>A679078</v>
      </c>
      <c r="AH465" s="40" t="s">
        <v>3929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2"/>
      <c r="F466" s="45" t="str">
        <f t="shared" si="69"/>
        <v/>
      </c>
      <c r="G466" s="45" t="str">
        <f t="shared" si="70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90" t="s">
        <v>1944</v>
      </c>
      <c r="AF466" s="40" t="s">
        <v>1945</v>
      </c>
      <c r="AG466" s="40" t="str">
        <f t="shared" si="75"/>
        <v>A679078</v>
      </c>
      <c r="AH466" s="40" t="s">
        <v>3929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2"/>
      <c r="F467" s="45" t="str">
        <f t="shared" si="69"/>
        <v/>
      </c>
      <c r="G467" s="45" t="str">
        <f t="shared" si="70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90" t="s">
        <v>1946</v>
      </c>
      <c r="AF467" s="40" t="s">
        <v>1947</v>
      </c>
      <c r="AG467" s="40" t="str">
        <f t="shared" si="75"/>
        <v>A679078</v>
      </c>
      <c r="AH467" s="40" t="s">
        <v>3929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2"/>
      <c r="F468" s="45" t="str">
        <f t="shared" si="69"/>
        <v/>
      </c>
      <c r="G468" s="45" t="str">
        <f t="shared" si="70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90" t="s">
        <v>1948</v>
      </c>
      <c r="AF468" s="40" t="s">
        <v>1949</v>
      </c>
      <c r="AG468" s="40" t="str">
        <f t="shared" si="75"/>
        <v>A679078</v>
      </c>
      <c r="AH468" s="40" t="s">
        <v>3929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2"/>
      <c r="F469" s="45" t="str">
        <f t="shared" si="69"/>
        <v/>
      </c>
      <c r="G469" s="45" t="str">
        <f t="shared" si="70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90" t="s">
        <v>1950</v>
      </c>
      <c r="AF469" s="40" t="s">
        <v>1951</v>
      </c>
      <c r="AG469" s="40" t="str">
        <f t="shared" si="75"/>
        <v>A679078</v>
      </c>
      <c r="AH469" s="40" t="s">
        <v>3929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2"/>
      <c r="F470" s="45" t="str">
        <f t="shared" si="69"/>
        <v/>
      </c>
      <c r="G470" s="45" t="str">
        <f t="shared" si="70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90" t="s">
        <v>1952</v>
      </c>
      <c r="AF470" s="40" t="s">
        <v>1953</v>
      </c>
      <c r="AG470" s="40" t="str">
        <f t="shared" si="75"/>
        <v>A679078</v>
      </c>
      <c r="AH470" s="40" t="s">
        <v>3929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2"/>
      <c r="F471" s="45" t="str">
        <f t="shared" si="69"/>
        <v/>
      </c>
      <c r="G471" s="45" t="str">
        <f t="shared" si="70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90" t="s">
        <v>1954</v>
      </c>
      <c r="AF471" s="40" t="s">
        <v>1955</v>
      </c>
      <c r="AG471" s="40" t="str">
        <f t="shared" si="75"/>
        <v>A679078</v>
      </c>
      <c r="AH471" s="40" t="s">
        <v>3929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2"/>
      <c r="F472" s="45" t="str">
        <f t="shared" si="69"/>
        <v/>
      </c>
      <c r="G472" s="45" t="str">
        <f t="shared" si="70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90" t="s">
        <v>1956</v>
      </c>
      <c r="AF472" s="40" t="s">
        <v>1957</v>
      </c>
      <c r="AG472" s="40" t="str">
        <f t="shared" si="75"/>
        <v>A679078</v>
      </c>
      <c r="AH472" s="40" t="s">
        <v>3929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2"/>
      <c r="F473" s="45" t="str">
        <f t="shared" si="69"/>
        <v/>
      </c>
      <c r="G473" s="45" t="str">
        <f t="shared" si="70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90" t="s">
        <v>1958</v>
      </c>
      <c r="AF473" s="40" t="s">
        <v>1959</v>
      </c>
      <c r="AG473" s="40" t="str">
        <f t="shared" si="75"/>
        <v>A679078</v>
      </c>
      <c r="AH473" s="40" t="s">
        <v>3929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2"/>
      <c r="F474" s="45" t="str">
        <f t="shared" si="69"/>
        <v/>
      </c>
      <c r="G474" s="45" t="str">
        <f t="shared" si="70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90" t="s">
        <v>1960</v>
      </c>
      <c r="AF474" s="40" t="s">
        <v>1961</v>
      </c>
      <c r="AG474" s="40" t="str">
        <f t="shared" si="75"/>
        <v>A679078</v>
      </c>
      <c r="AH474" s="40" t="s">
        <v>3929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2"/>
      <c r="F475" s="45" t="str">
        <f t="shared" si="69"/>
        <v/>
      </c>
      <c r="G475" s="45" t="str">
        <f t="shared" si="70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90" t="s">
        <v>1962</v>
      </c>
      <c r="AF475" s="40" t="s">
        <v>1963</v>
      </c>
      <c r="AG475" s="40" t="str">
        <f t="shared" si="75"/>
        <v>A679078</v>
      </c>
      <c r="AH475" s="40" t="s">
        <v>3929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2"/>
      <c r="F476" s="45" t="str">
        <f t="shared" si="69"/>
        <v/>
      </c>
      <c r="G476" s="45" t="str">
        <f t="shared" si="70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90" t="s">
        <v>1964</v>
      </c>
      <c r="AF476" s="40" t="s">
        <v>1965</v>
      </c>
      <c r="AG476" s="40" t="str">
        <f t="shared" si="75"/>
        <v>A679078</v>
      </c>
      <c r="AH476" s="40" t="s">
        <v>3929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2"/>
      <c r="F477" s="45" t="str">
        <f t="shared" si="69"/>
        <v/>
      </c>
      <c r="G477" s="45" t="str">
        <f t="shared" si="70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90" t="s">
        <v>1966</v>
      </c>
      <c r="AF477" s="40" t="s">
        <v>1967</v>
      </c>
      <c r="AG477" s="40" t="str">
        <f t="shared" si="75"/>
        <v>A679078</v>
      </c>
      <c r="AH477" s="40" t="s">
        <v>3929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2"/>
      <c r="F478" s="45" t="str">
        <f t="shared" si="69"/>
        <v/>
      </c>
      <c r="G478" s="45" t="str">
        <f t="shared" si="70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90" t="s">
        <v>1968</v>
      </c>
      <c r="AF478" s="40" t="s">
        <v>1969</v>
      </c>
      <c r="AG478" s="40" t="str">
        <f t="shared" si="75"/>
        <v>A679078</v>
      </c>
      <c r="AH478" s="40" t="s">
        <v>3929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2"/>
      <c r="F479" s="45" t="str">
        <f t="shared" si="69"/>
        <v/>
      </c>
      <c r="G479" s="45" t="str">
        <f t="shared" si="70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90" t="s">
        <v>1970</v>
      </c>
      <c r="AF479" s="40" t="s">
        <v>1971</v>
      </c>
      <c r="AG479" s="40" t="str">
        <f t="shared" si="75"/>
        <v>A679078</v>
      </c>
      <c r="AH479" s="40" t="s">
        <v>3929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2"/>
      <c r="F480" s="45" t="str">
        <f t="shared" si="69"/>
        <v/>
      </c>
      <c r="G480" s="45" t="str">
        <f t="shared" si="70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90" t="s">
        <v>2099</v>
      </c>
      <c r="AF480" s="40" t="s">
        <v>2100</v>
      </c>
      <c r="AG480" s="40" t="str">
        <f t="shared" si="75"/>
        <v>A679078</v>
      </c>
      <c r="AH480" s="40" t="s">
        <v>3929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2"/>
      <c r="F481" s="45" t="str">
        <f t="shared" si="69"/>
        <v/>
      </c>
      <c r="G481" s="45" t="str">
        <f t="shared" si="70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90" t="s">
        <v>2101</v>
      </c>
      <c r="AF481" s="40" t="s">
        <v>2102</v>
      </c>
      <c r="AG481" s="40" t="str">
        <f t="shared" si="75"/>
        <v>A679078</v>
      </c>
      <c r="AH481" s="40" t="s">
        <v>3929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2"/>
      <c r="F482" s="45" t="str">
        <f t="shared" si="69"/>
        <v/>
      </c>
      <c r="G482" s="45" t="str">
        <f t="shared" si="70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90" t="s">
        <v>2103</v>
      </c>
      <c r="AF482" s="40" t="s">
        <v>2104</v>
      </c>
      <c r="AG482" s="40" t="str">
        <f t="shared" si="75"/>
        <v>A679078</v>
      </c>
      <c r="AH482" s="40" t="s">
        <v>3929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2"/>
      <c r="F483" s="45" t="str">
        <f t="shared" si="69"/>
        <v/>
      </c>
      <c r="G483" s="45" t="str">
        <f t="shared" si="70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90" t="s">
        <v>2105</v>
      </c>
      <c r="AF483" s="40" t="s">
        <v>2106</v>
      </c>
      <c r="AG483" s="40" t="str">
        <f t="shared" si="75"/>
        <v>A679078</v>
      </c>
      <c r="AH483" s="40" t="s">
        <v>3929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2"/>
      <c r="F484" s="45" t="str">
        <f t="shared" si="69"/>
        <v/>
      </c>
      <c r="G484" s="45" t="str">
        <f t="shared" si="70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90" t="s">
        <v>2107</v>
      </c>
      <c r="AF484" s="40" t="s">
        <v>2108</v>
      </c>
      <c r="AG484" s="40" t="str">
        <f t="shared" si="75"/>
        <v>A679078</v>
      </c>
      <c r="AH484" s="40" t="s">
        <v>3929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2"/>
      <c r="F485" s="45" t="str">
        <f t="shared" si="69"/>
        <v/>
      </c>
      <c r="G485" s="45" t="str">
        <f t="shared" si="70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90" t="s">
        <v>2109</v>
      </c>
      <c r="AF485" s="40" t="s">
        <v>2110</v>
      </c>
      <c r="AG485" s="40" t="str">
        <f t="shared" si="75"/>
        <v>A679078</v>
      </c>
      <c r="AH485" s="40" t="s">
        <v>3929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2"/>
      <c r="F486" s="45" t="str">
        <f t="shared" si="69"/>
        <v/>
      </c>
      <c r="G486" s="45" t="str">
        <f t="shared" si="70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90" t="s">
        <v>2111</v>
      </c>
      <c r="AF486" s="40" t="s">
        <v>2112</v>
      </c>
      <c r="AG486" s="40" t="str">
        <f t="shared" si="75"/>
        <v>A679078</v>
      </c>
      <c r="AH486" s="40" t="s">
        <v>3929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2"/>
      <c r="F487" s="45" t="str">
        <f t="shared" si="69"/>
        <v/>
      </c>
      <c r="G487" s="45" t="str">
        <f t="shared" si="70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90" t="s">
        <v>2113</v>
      </c>
      <c r="AF487" s="40" t="s">
        <v>2114</v>
      </c>
      <c r="AG487" s="40" t="str">
        <f t="shared" si="75"/>
        <v>A679078</v>
      </c>
      <c r="AH487" s="40" t="s">
        <v>3929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2"/>
      <c r="F488" s="45" t="str">
        <f t="shared" si="69"/>
        <v/>
      </c>
      <c r="G488" s="45" t="str">
        <f t="shared" si="70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90" t="s">
        <v>2115</v>
      </c>
      <c r="AF488" s="40" t="s">
        <v>2116</v>
      </c>
      <c r="AG488" s="40" t="str">
        <f t="shared" si="75"/>
        <v>A679078</v>
      </c>
      <c r="AH488" s="40" t="s">
        <v>3929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2"/>
      <c r="F489" s="45" t="str">
        <f t="shared" si="69"/>
        <v/>
      </c>
      <c r="G489" s="45" t="str">
        <f t="shared" si="70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90" t="s">
        <v>2117</v>
      </c>
      <c r="AF489" s="40" t="s">
        <v>2118</v>
      </c>
      <c r="AG489" s="40" t="str">
        <f t="shared" si="75"/>
        <v>A679078</v>
      </c>
      <c r="AH489" s="40" t="s">
        <v>3929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2"/>
      <c r="F490" s="45" t="str">
        <f t="shared" si="69"/>
        <v/>
      </c>
      <c r="G490" s="45" t="str">
        <f t="shared" si="70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90" t="s">
        <v>2119</v>
      </c>
      <c r="AF490" s="40" t="s">
        <v>2120</v>
      </c>
      <c r="AG490" s="40" t="str">
        <f t="shared" si="75"/>
        <v>A679078</v>
      </c>
      <c r="AH490" s="40" t="s">
        <v>3929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2"/>
      <c r="F491" s="45" t="str">
        <f t="shared" si="69"/>
        <v/>
      </c>
      <c r="G491" s="45" t="str">
        <f t="shared" si="70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90" t="s">
        <v>2121</v>
      </c>
      <c r="AF491" s="40" t="s">
        <v>2122</v>
      </c>
      <c r="AG491" s="40" t="str">
        <f t="shared" si="75"/>
        <v>A679078</v>
      </c>
      <c r="AH491" s="40" t="s">
        <v>3929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2"/>
      <c r="F492" s="45" t="str">
        <f t="shared" si="69"/>
        <v/>
      </c>
      <c r="G492" s="45" t="str">
        <f t="shared" si="70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90" t="s">
        <v>2123</v>
      </c>
      <c r="AF492" s="40" t="s">
        <v>2124</v>
      </c>
      <c r="AG492" s="40" t="str">
        <f t="shared" si="75"/>
        <v>A679078</v>
      </c>
      <c r="AH492" s="40" t="s">
        <v>3929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2"/>
      <c r="F493" s="45" t="str">
        <f t="shared" si="69"/>
        <v/>
      </c>
      <c r="G493" s="45" t="str">
        <f t="shared" si="70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90" t="s">
        <v>2125</v>
      </c>
      <c r="AF493" s="40" t="s">
        <v>2126</v>
      </c>
      <c r="AG493" s="40" t="str">
        <f t="shared" si="75"/>
        <v>A679078</v>
      </c>
      <c r="AH493" s="40" t="s">
        <v>3929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2"/>
      <c r="F494" s="45" t="str">
        <f t="shared" si="69"/>
        <v/>
      </c>
      <c r="G494" s="45" t="str">
        <f t="shared" si="70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90" t="s">
        <v>2127</v>
      </c>
      <c r="AF494" s="40" t="s">
        <v>2062</v>
      </c>
      <c r="AG494" s="40" t="str">
        <f t="shared" si="75"/>
        <v>A679078</v>
      </c>
      <c r="AH494" s="40" t="s">
        <v>3929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2"/>
      <c r="F495" s="45" t="str">
        <f t="shared" si="69"/>
        <v/>
      </c>
      <c r="G495" s="45" t="str">
        <f t="shared" si="70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90" t="s">
        <v>2128</v>
      </c>
      <c r="AF495" s="40" t="s">
        <v>2129</v>
      </c>
      <c r="AG495" s="40" t="str">
        <f t="shared" si="75"/>
        <v>A679078</v>
      </c>
      <c r="AH495" s="40" t="s">
        <v>3929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2"/>
      <c r="F496" s="45" t="str">
        <f t="shared" si="69"/>
        <v/>
      </c>
      <c r="G496" s="45" t="str">
        <f t="shared" si="70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1"/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90" t="s">
        <v>2130</v>
      </c>
      <c r="AF496" s="40" t="s">
        <v>2131</v>
      </c>
      <c r="AG496" s="40" t="str">
        <f t="shared" si="75"/>
        <v>A679078</v>
      </c>
      <c r="AH496" s="40" t="s">
        <v>3929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2"/>
      <c r="F497" s="45" t="str">
        <f t="shared" si="69"/>
        <v/>
      </c>
      <c r="G497" s="45" t="str">
        <f t="shared" si="70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90" t="s">
        <v>2132</v>
      </c>
      <c r="AF497" s="40" t="s">
        <v>2133</v>
      </c>
      <c r="AG497" s="40" t="str">
        <f t="shared" si="75"/>
        <v>A679078</v>
      </c>
      <c r="AH497" s="40" t="s">
        <v>3929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2"/>
      <c r="F498" s="45" t="str">
        <f t="shared" si="69"/>
        <v/>
      </c>
      <c r="G498" s="45" t="str">
        <f t="shared" si="70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90" t="s">
        <v>2134</v>
      </c>
      <c r="AF498" s="40" t="s">
        <v>1830</v>
      </c>
      <c r="AG498" s="40" t="str">
        <f t="shared" si="75"/>
        <v>A679078</v>
      </c>
      <c r="AH498" s="40" t="s">
        <v>3929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2"/>
      <c r="F499" s="45" t="str">
        <f t="shared" si="69"/>
        <v/>
      </c>
      <c r="G499" s="45" t="str">
        <f t="shared" si="70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90" t="s">
        <v>2135</v>
      </c>
      <c r="AF499" s="40" t="s">
        <v>2136</v>
      </c>
      <c r="AG499" s="40" t="str">
        <f t="shared" si="75"/>
        <v>A679078</v>
      </c>
      <c r="AH499" s="40" t="s">
        <v>3929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2"/>
      <c r="F500" s="45" t="str">
        <f t="shared" si="69"/>
        <v/>
      </c>
      <c r="G500" s="45" t="str">
        <f t="shared" si="70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90" t="s">
        <v>2137</v>
      </c>
      <c r="AF500" s="40" t="s">
        <v>2138</v>
      </c>
      <c r="AG500" s="40" t="str">
        <f t="shared" si="75"/>
        <v>A679078</v>
      </c>
      <c r="AH500" s="40" t="s">
        <v>3929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2"/>
      <c r="F501" s="45" t="str">
        <f t="shared" si="69"/>
        <v/>
      </c>
      <c r="G501" s="45" t="str">
        <f t="shared" si="70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90" t="s">
        <v>2139</v>
      </c>
      <c r="AF501" s="40" t="s">
        <v>2140</v>
      </c>
      <c r="AG501" s="40" t="str">
        <f t="shared" si="75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5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5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5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5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5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5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5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5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5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5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5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5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5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5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5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5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5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5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6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6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6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6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6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6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6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6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6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6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6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6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6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6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6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6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6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6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6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6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6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6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6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6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6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6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6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6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6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6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6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6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6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6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6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6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6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6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6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6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6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6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6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6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6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6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6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6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6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6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6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6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6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6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6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6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6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6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6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6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6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6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6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6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7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7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7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7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7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7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7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7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7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7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7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7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7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7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7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7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7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7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7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7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7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7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7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7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7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7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7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7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7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7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7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7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7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7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7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7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7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7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7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7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7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7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7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7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7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7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7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7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7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7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7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7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7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7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7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7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7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7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7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7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7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7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7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7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8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8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8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8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8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8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8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8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8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8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8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8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8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8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8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8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8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8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8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8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8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8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8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8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8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8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8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8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8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8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8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8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8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8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8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8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8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8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8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8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8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8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8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8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8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8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8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8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8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8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8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8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8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8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8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8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8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8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8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8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8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8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8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8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79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79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79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79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79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79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79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79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79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79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79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79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79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79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79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79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79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79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79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79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79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79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79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79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79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79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79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79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79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79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79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79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79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79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79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79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79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79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79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79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79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79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79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79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79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79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79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79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79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79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79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79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79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79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79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79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79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79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79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79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79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79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79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79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0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0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0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0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0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0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0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0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0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0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0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0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0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0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0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0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0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0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0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0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0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0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0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0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0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0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0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0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0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0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0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0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0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0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0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0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0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0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0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0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0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0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0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0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0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0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0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0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0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0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0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0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0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xWindow="65" yWindow="789"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5" yWindow="789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D4" zoomScale="90" zoomScaleNormal="90" workbookViewId="0">
      <selection activeCell="H7" sqref="H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5"/>
      <c r="I3" s="355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 t="shared" ref="D5:D10" si="0">SUM(E5:W5)</f>
        <v>801660</v>
      </c>
      <c r="E5" s="334"/>
      <c r="F5" s="334"/>
      <c r="G5" s="335"/>
      <c r="H5" s="334"/>
      <c r="I5" s="334">
        <v>801660</v>
      </c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23" t="str">
        <f>'OPĆI DIO'!$C$1</f>
        <v>42024 SVEUČILIŠTE JURJA DOBRILE U PULI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 t="shared" si="0"/>
        <v>13983807</v>
      </c>
      <c r="E6" s="6">
        <f>'A.2 PRIHODI I RASHODI IF'!E7</f>
        <v>11156952</v>
      </c>
      <c r="F6" s="6">
        <f>'A.2 PRIHODI I RASHODI IF'!E8</f>
        <v>0</v>
      </c>
      <c r="G6" s="6">
        <f>'A.2 PRIHODI I RASHODI IF'!E10</f>
        <v>506545</v>
      </c>
      <c r="H6" s="6">
        <f>'A.2 PRIHODI I RASHODI IF'!E12</f>
        <v>0</v>
      </c>
      <c r="I6" s="6">
        <f>'A.2 PRIHODI I RASHODI IF'!E13+'B.2 RAČUN FINANC IF'!E7</f>
        <v>1489624</v>
      </c>
      <c r="J6" s="6">
        <f>'A.2 PRIHODI I RASHODI IF'!E15</f>
        <v>72325</v>
      </c>
      <c r="K6" s="6">
        <f>'A.2 PRIHODI I RASHODI IF'!E16</f>
        <v>724527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8">
        <f>'A.2 PRIHODI I RASHODI IF'!E23</f>
        <v>0</v>
      </c>
      <c r="S6" s="6">
        <f>'A.2 PRIHODI I RASHODI IF'!E24</f>
        <v>0</v>
      </c>
      <c r="T6" s="6">
        <f>'A.2 PRIHODI I RASHODI IF'!E26</f>
        <v>31976</v>
      </c>
      <c r="U6" s="6">
        <f>'A.2 PRIHODI I RASHODI IF'!E27</f>
        <v>0</v>
      </c>
      <c r="V6" s="6">
        <f>'A.2 PRIHODI I RASHODI IF'!E29</f>
        <v>1858</v>
      </c>
      <c r="W6" s="6">
        <f>'B.2 RAČUN FINANC IF'!E10</f>
        <v>0</v>
      </c>
      <c r="X6" s="23" t="str">
        <f>'OPĆI DIO'!$C$1</f>
        <v>42024 SVEUČILIŠTE JURJA DOBRILE U PULI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si="0"/>
        <v>0</v>
      </c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23" t="str">
        <f>'OPĆI DIO'!$C$1</f>
        <v>42024 SVEUČILIŠTE JURJA DOBRILE U PULI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14785467</v>
      </c>
      <c r="E8" s="6">
        <f>+E5+E6+E7</f>
        <v>11156952</v>
      </c>
      <c r="F8" s="6">
        <f t="shared" ref="F8:W8" si="1">+F5+F6+F7</f>
        <v>0</v>
      </c>
      <c r="G8" s="6">
        <f t="shared" si="1"/>
        <v>506545</v>
      </c>
      <c r="H8" s="6">
        <f t="shared" si="1"/>
        <v>0</v>
      </c>
      <c r="I8" s="6">
        <f t="shared" si="1"/>
        <v>2291284</v>
      </c>
      <c r="J8" s="6">
        <f t="shared" si="1"/>
        <v>72325</v>
      </c>
      <c r="K8" s="6">
        <f t="shared" si="1"/>
        <v>724527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8">
        <f t="shared" si="1"/>
        <v>0</v>
      </c>
      <c r="S8" s="6">
        <f t="shared" si="1"/>
        <v>0</v>
      </c>
      <c r="T8" s="6">
        <f t="shared" si="1"/>
        <v>31976</v>
      </c>
      <c r="U8" s="6">
        <f t="shared" si="1"/>
        <v>0</v>
      </c>
      <c r="V8" s="6">
        <f t="shared" si="1"/>
        <v>1858</v>
      </c>
      <c r="W8" s="6">
        <f t="shared" si="1"/>
        <v>0</v>
      </c>
      <c r="X8" s="23" t="str">
        <f>'OPĆI DIO'!$C$1</f>
        <v>42024 SVEUČILIŠTE JURJA DOBRILE U PULI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14785467</v>
      </c>
      <c r="E9" s="6">
        <f>'A.2 PRIHODI I RASHODI IF'!E32</f>
        <v>11156952</v>
      </c>
      <c r="F9" s="6">
        <f>'A.2 PRIHODI I RASHODI IF'!E33</f>
        <v>0</v>
      </c>
      <c r="G9" s="6">
        <f>'A.2 PRIHODI I RASHODI IF'!E35+'B.2 RAČUN FINANC IF'!E14</f>
        <v>506545</v>
      </c>
      <c r="H9" s="6">
        <f>'A.2 PRIHODI I RASHODI IF'!E37</f>
        <v>0</v>
      </c>
      <c r="I9" s="6">
        <f>'A.2 PRIHODI I RASHODI IF'!E38</f>
        <v>2291284</v>
      </c>
      <c r="J9" s="6">
        <f>'A.2 PRIHODI I RASHODI IF'!E40</f>
        <v>72325</v>
      </c>
      <c r="K9" s="6">
        <f>'A.2 PRIHODI I RASHODI IF'!E41</f>
        <v>724527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8">
        <f>'A.2 PRIHODI I RASHODI IF'!E48</f>
        <v>0</v>
      </c>
      <c r="S9" s="6">
        <f>'A.2 PRIHODI I RASHODI IF'!E49</f>
        <v>0</v>
      </c>
      <c r="T9" s="6">
        <f>'A.2 PRIHODI I RASHODI IF'!E51</f>
        <v>31976</v>
      </c>
      <c r="U9" s="6">
        <f>'A.2 PRIHODI I RASHODI IF'!E52</f>
        <v>0</v>
      </c>
      <c r="V9" s="6">
        <f>'A.2 PRIHODI I RASHODI IF'!E54</f>
        <v>1858</v>
      </c>
      <c r="W9" s="6">
        <v>0</v>
      </c>
      <c r="X9" s="23" t="str">
        <f>'OPĆI DIO'!$C$1</f>
        <v>42024 SVEUČILIŠTE JURJA DOBRILE U PULI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 t="shared" si="0"/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42024 SVEUČILIŠTE JURJA DOBRILE U PULI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42024 SVEUČILIŠTE JURJA DOBRILE U PULI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42024 SVEUČILIŠTE JURJA DOBRILE U PULI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42024 SVEUČILIŠTE JURJA DOBRILE U PULI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13456359</v>
      </c>
      <c r="E14" s="6">
        <f>'A.2 PRIHODI I RASHODI IF'!F7</f>
        <v>11186787</v>
      </c>
      <c r="F14" s="6">
        <f>'A.2 PRIHODI I RASHODI IF'!F8</f>
        <v>0</v>
      </c>
      <c r="G14" s="6">
        <f>'A.2 PRIHODI I RASHODI IF'!F10</f>
        <v>401500</v>
      </c>
      <c r="H14" s="6">
        <f>'A.2 PRIHODI I RASHODI IF'!F12</f>
        <v>0</v>
      </c>
      <c r="I14" s="6">
        <f>'A.2 PRIHODI I RASHODI IF'!F13+'B.2 RAČUN FINANC IF'!F7</f>
        <v>1488318</v>
      </c>
      <c r="J14" s="6">
        <f>'A.2 PRIHODI I RASHODI IF'!F15</f>
        <v>22596</v>
      </c>
      <c r="K14" s="6">
        <f>'A.2 PRIHODI I RASHODI IF'!F16</f>
        <v>327562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8">
        <f>'A.2 PRIHODI I RASHODI IF'!F23</f>
        <v>0</v>
      </c>
      <c r="S14" s="6">
        <f>'A.2 PRIHODI I RASHODI IF'!F24</f>
        <v>0</v>
      </c>
      <c r="T14" s="6">
        <f>'A.2 PRIHODI I RASHODI IF'!F26</f>
        <v>27738</v>
      </c>
      <c r="U14" s="6">
        <f>'A.2 PRIHODI I RASHODI IF'!F27</f>
        <v>0</v>
      </c>
      <c r="V14" s="6">
        <f>'A.2 PRIHODI I RASHODI IF'!F29</f>
        <v>1858</v>
      </c>
      <c r="W14" s="6">
        <f>'B.2 RAČUN FINANC IF'!F10</f>
        <v>0</v>
      </c>
      <c r="X14" s="23" t="str">
        <f>'OPĆI DIO'!$C$1</f>
        <v>42024 SVEUČILIŠTE JURJA DOBRILE U PULI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0</v>
      </c>
      <c r="E15" s="337"/>
      <c r="F15" s="337"/>
      <c r="G15" s="337"/>
      <c r="H15" s="337"/>
      <c r="I15" s="337"/>
      <c r="J15" s="337"/>
      <c r="K15" s="337"/>
      <c r="L15" s="337"/>
      <c r="M15" s="334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23" t="str">
        <f>'OPĆI DIO'!$C$1</f>
        <v>42024 SVEUČILIŠTE JURJA DOBRILE U PULI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13456359</v>
      </c>
      <c r="E16" s="6">
        <f>+E13+E14+E15</f>
        <v>11186787</v>
      </c>
      <c r="F16" s="6">
        <f t="shared" ref="F16:W16" si="5">+F13+F14+F15</f>
        <v>0</v>
      </c>
      <c r="G16" s="6">
        <f t="shared" si="5"/>
        <v>401500</v>
      </c>
      <c r="H16" s="6">
        <f t="shared" si="5"/>
        <v>0</v>
      </c>
      <c r="I16" s="6">
        <f t="shared" si="5"/>
        <v>1488318</v>
      </c>
      <c r="J16" s="6">
        <f t="shared" si="5"/>
        <v>22596</v>
      </c>
      <c r="K16" s="6">
        <f t="shared" si="5"/>
        <v>327562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27738</v>
      </c>
      <c r="U16" s="6">
        <f t="shared" si="5"/>
        <v>0</v>
      </c>
      <c r="V16" s="6">
        <f t="shared" si="5"/>
        <v>1858</v>
      </c>
      <c r="W16" s="6">
        <f t="shared" si="5"/>
        <v>0</v>
      </c>
      <c r="X16" s="23" t="str">
        <f>'OPĆI DIO'!$C$1</f>
        <v>42024 SVEUČILIŠTE JURJA DOBRILE U PULI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13456359</v>
      </c>
      <c r="E17" s="6">
        <f>'A.2 PRIHODI I RASHODI IF'!F32</f>
        <v>11186787</v>
      </c>
      <c r="F17" s="6">
        <f>'A.2 PRIHODI I RASHODI IF'!F33</f>
        <v>0</v>
      </c>
      <c r="G17" s="6">
        <f>'A.2 PRIHODI I RASHODI IF'!F35+'B.2 RAČUN FINANC IF'!F14</f>
        <v>401500</v>
      </c>
      <c r="H17" s="6">
        <f>'A.2 PRIHODI I RASHODI IF'!F37</f>
        <v>0</v>
      </c>
      <c r="I17" s="6">
        <f>'A.2 PRIHODI I RASHODI IF'!F38</f>
        <v>1488318</v>
      </c>
      <c r="J17" s="6">
        <f>'A.2 PRIHODI I RASHODI IF'!F40</f>
        <v>22596</v>
      </c>
      <c r="K17" s="6">
        <f>'A.2 PRIHODI I RASHODI IF'!F41</f>
        <v>327562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27738</v>
      </c>
      <c r="U17" s="6">
        <f>'A.2 PRIHODI I RASHODI IF'!F52</f>
        <v>0</v>
      </c>
      <c r="V17" s="6">
        <f>'A.2 PRIHODI I RASHODI IF'!F54</f>
        <v>1858</v>
      </c>
      <c r="W17" s="6">
        <v>0</v>
      </c>
      <c r="X17" s="23" t="str">
        <f>'OPĆI DIO'!$C$1</f>
        <v>42024 SVEUČILIŠTE JURJA DOBRILE U PULI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42024 SVEUČILIŠTE JURJA DOBRILE U PULI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42024 SVEUČILIŠTE JURJA DOBRILE U PULI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42024 SVEUČILIŠTE JURJA DOBRILE U PULI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42024 SVEUČILIŠTE JURJA DOBRILE U PULI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13454161</v>
      </c>
      <c r="E22" s="6">
        <f>'A.2 PRIHODI I RASHODI IF'!G7</f>
        <v>11192147</v>
      </c>
      <c r="F22" s="6">
        <f>'A.2 PRIHODI I RASHODI IF'!G8</f>
        <v>0</v>
      </c>
      <c r="G22" s="6">
        <f>'A.2 PRIHODI I RASHODI IF'!G10</f>
        <v>355791</v>
      </c>
      <c r="H22" s="6">
        <f>'A.2 PRIHODI I RASHODI IF'!G12</f>
        <v>0</v>
      </c>
      <c r="I22" s="6">
        <f>'A.2 PRIHODI I RASHODI IF'!G13+'B.2 RAČUN FINANC IF'!G7</f>
        <v>1482211</v>
      </c>
      <c r="J22" s="6">
        <f>'A.2 PRIHODI I RASHODI IF'!G15</f>
        <v>3256</v>
      </c>
      <c r="K22" s="6">
        <f>'A.2 PRIHODI I RASHODI IF'!G16</f>
        <v>391160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8">
        <f>'A.2 PRIHODI I RASHODI IF'!G23</f>
        <v>0</v>
      </c>
      <c r="S22" s="6">
        <f>'A.2 PRIHODI I RASHODI IF'!G24</f>
        <v>0</v>
      </c>
      <c r="T22" s="6">
        <f>'A.2 PRIHODI I RASHODI IF'!G26</f>
        <v>27738</v>
      </c>
      <c r="U22" s="6">
        <f>'A.2 PRIHODI I RASHODI IF'!G27</f>
        <v>0</v>
      </c>
      <c r="V22" s="6">
        <f>'A.2 PRIHODI I RASHODI IF'!G29</f>
        <v>1858</v>
      </c>
      <c r="W22" s="6">
        <f>'B.2 RAČUN FINANC IF'!G10</f>
        <v>0</v>
      </c>
      <c r="X22" s="23" t="str">
        <f>'OPĆI DIO'!$C$1</f>
        <v>42024 SVEUČILIŠTE JURJA DOBRILE U PULI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7"/>
      <c r="F23" s="337"/>
      <c r="G23" s="337"/>
      <c r="H23" s="337"/>
      <c r="I23" s="337"/>
      <c r="J23" s="337"/>
      <c r="K23" s="337"/>
      <c r="L23" s="337"/>
      <c r="M23" s="334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23" t="str">
        <f>'OPĆI DIO'!$C$1</f>
        <v>42024 SVEUČILIŠTE JURJA DOBRILE U PULI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13454161</v>
      </c>
      <c r="E24" s="6">
        <f>+E21+E22+E23</f>
        <v>11192147</v>
      </c>
      <c r="F24" s="6">
        <f t="shared" ref="F24:W24" si="9">+F21+F22+F23</f>
        <v>0</v>
      </c>
      <c r="G24" s="6">
        <f t="shared" si="9"/>
        <v>355791</v>
      </c>
      <c r="H24" s="6">
        <f t="shared" si="9"/>
        <v>0</v>
      </c>
      <c r="I24" s="6">
        <f t="shared" si="9"/>
        <v>1482211</v>
      </c>
      <c r="J24" s="6">
        <f t="shared" si="9"/>
        <v>3256</v>
      </c>
      <c r="K24" s="6">
        <f t="shared" si="9"/>
        <v>391160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27738</v>
      </c>
      <c r="U24" s="6">
        <f t="shared" si="9"/>
        <v>0</v>
      </c>
      <c r="V24" s="6">
        <f t="shared" si="9"/>
        <v>1858</v>
      </c>
      <c r="W24" s="6">
        <f t="shared" si="9"/>
        <v>0</v>
      </c>
      <c r="X24" s="23" t="str">
        <f>'OPĆI DIO'!$C$1</f>
        <v>42024 SVEUČILIŠTE JURJA DOBRILE U PULI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13454161</v>
      </c>
      <c r="E25" s="6">
        <f>'A.2 PRIHODI I RASHODI IF'!G32</f>
        <v>11192147</v>
      </c>
      <c r="F25" s="6">
        <f>'A.2 PRIHODI I RASHODI IF'!G33</f>
        <v>0</v>
      </c>
      <c r="G25" s="6">
        <f>'A.2 PRIHODI I RASHODI IF'!G35+'B.2 RAČUN FINANC IF'!G14</f>
        <v>355791</v>
      </c>
      <c r="H25" s="6">
        <f>'A.2 PRIHODI I RASHODI IF'!G37</f>
        <v>0</v>
      </c>
      <c r="I25" s="6">
        <f>'A.2 PRIHODI I RASHODI IF'!G38</f>
        <v>1482211</v>
      </c>
      <c r="J25" s="6">
        <f>'A.2 PRIHODI I RASHODI IF'!G40</f>
        <v>3256</v>
      </c>
      <c r="K25" s="6">
        <f>'A.2 PRIHODI I RASHODI IF'!G41</f>
        <v>391160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27738</v>
      </c>
      <c r="U25" s="6">
        <f>'A.2 PRIHODI I RASHODI IF'!G52</f>
        <v>0</v>
      </c>
      <c r="V25" s="6">
        <f>'A.2 PRIHODI I RASHODI IF'!G54</f>
        <v>1858</v>
      </c>
      <c r="W25" s="6">
        <v>0</v>
      </c>
      <c r="X25" s="23" t="str">
        <f>'OPĆI DIO'!$C$1</f>
        <v>42024 SVEUČILIŠTE JURJA DOBRILE U PULI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42024 SVEUČILIŠTE JURJA DOBRILE U PULI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D40" sqref="D40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13748821</v>
      </c>
      <c r="E10" s="317">
        <f>+E11+E19</f>
        <v>22061242.140000001</v>
      </c>
      <c r="F10" s="317">
        <f>+F11+F19</f>
        <v>13983807</v>
      </c>
      <c r="G10" s="317">
        <f>+G11+G19</f>
        <v>13456359</v>
      </c>
      <c r="H10" s="317">
        <f>+H11+H19</f>
        <v>13454161</v>
      </c>
      <c r="I10" s="315" t="str">
        <f>'OPĆI DIO'!$C$1</f>
        <v>42024 SVEUČILIŠTE JURJA DOBRILE U PULI</v>
      </c>
    </row>
    <row r="11" spans="1:10">
      <c r="A11" s="277">
        <v>6</v>
      </c>
      <c r="B11" s="277"/>
      <c r="C11" s="277" t="s">
        <v>4782</v>
      </c>
      <c r="D11" s="309">
        <f>SUM(D12:D18)</f>
        <v>13748529</v>
      </c>
      <c r="E11" s="309">
        <f>SUM(E12:E18)</f>
        <v>22059384.140000001</v>
      </c>
      <c r="F11" s="309">
        <f>SUM(F12:F18)</f>
        <v>13981949</v>
      </c>
      <c r="G11" s="309">
        <f>SUM(G12:G18)</f>
        <v>13454501</v>
      </c>
      <c r="H11" s="309">
        <f>SUM(H12:H18)</f>
        <v>13452303</v>
      </c>
      <c r="I11" s="315" t="str">
        <f>'OPĆI DIO'!$C$1</f>
        <v>42024 SVEUČILIŠTE JURJA DOBRILE U PULI</v>
      </c>
    </row>
    <row r="12" spans="1:10">
      <c r="A12" s="277"/>
      <c r="B12" s="278" t="s">
        <v>3887</v>
      </c>
      <c r="C12" s="278" t="s">
        <v>3886</v>
      </c>
      <c r="D12" s="349">
        <v>0</v>
      </c>
      <c r="E12" s="349">
        <v>0</v>
      </c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42024 SVEUČILIŠTE JURJA DOBRILE U PULI</v>
      </c>
    </row>
    <row r="13" spans="1:10" ht="30">
      <c r="A13" s="277"/>
      <c r="B13" s="278" t="s">
        <v>3889</v>
      </c>
      <c r="C13" s="278" t="s">
        <v>3888</v>
      </c>
      <c r="D13" s="349">
        <v>2442100</v>
      </c>
      <c r="E13" s="349">
        <v>5660874</v>
      </c>
      <c r="F13" s="339">
        <f>SUMIF('Unos prihoda i primitaka'!$L$3:$L$501,$B13,'Unos prihoda i primitaka'!G$3:G$501)</f>
        <v>796852</v>
      </c>
      <c r="G13" s="339">
        <f>SUMIF('Unos prihoda i primitaka'!$L$3:$L$501,$B13,'Unos prihoda i primitaka'!H$3:H$501)</f>
        <v>350158</v>
      </c>
      <c r="H13" s="339">
        <f>SUMIF('Unos prihoda i primitaka'!$L$3:$L$501,$B13,'Unos prihoda i primitaka'!I$3:I$501)</f>
        <v>394416</v>
      </c>
      <c r="I13" s="315" t="str">
        <f>'OPĆI DIO'!$C$1</f>
        <v>42024 SVEUČILIŠTE JURJA DOBRILE U PULI</v>
      </c>
    </row>
    <row r="14" spans="1:10">
      <c r="A14" s="277"/>
      <c r="B14" s="278" t="s">
        <v>3891</v>
      </c>
      <c r="C14" s="278" t="s">
        <v>3890</v>
      </c>
      <c r="D14" s="349">
        <v>56</v>
      </c>
      <c r="E14" s="349">
        <v>982.14</v>
      </c>
      <c r="F14" s="339">
        <f>SUMIF('Unos prihoda i primitaka'!$L$3:$L$501,$B14,'Unos prihoda i primitaka'!G$3:G$501)</f>
        <v>982</v>
      </c>
      <c r="G14" s="339">
        <f>SUMIF('Unos prihoda i primitaka'!$L$3:$L$501,$B14,'Unos prihoda i primitaka'!H$3:H$501)</f>
        <v>982</v>
      </c>
      <c r="H14" s="339">
        <f>SUMIF('Unos prihoda i primitaka'!$L$3:$L$501,$B14,'Unos prihoda i primitaka'!I$3:I$501)</f>
        <v>982</v>
      </c>
      <c r="I14" s="315" t="str">
        <f>'OPĆI DIO'!$C$1</f>
        <v>42024 SVEUČILIŠTE JURJA DOBRILE U PULI</v>
      </c>
    </row>
    <row r="15" spans="1:10" ht="45">
      <c r="A15" s="277"/>
      <c r="B15" s="278" t="s">
        <v>3892</v>
      </c>
      <c r="C15" s="278" t="s">
        <v>3893</v>
      </c>
      <c r="D15" s="349">
        <v>1080028</v>
      </c>
      <c r="E15" s="349">
        <v>1252034</v>
      </c>
      <c r="F15" s="339">
        <f>SUMIF('Unos prihoda i primitaka'!$L$3:$L$501,$B15,'Unos prihoda i primitaka'!G$3:G$501)</f>
        <v>1448480</v>
      </c>
      <c r="G15" s="339">
        <f>SUMIF('Unos prihoda i primitaka'!$L$3:$L$501,$B15,'Unos prihoda i primitaka'!H$3:H$501)</f>
        <v>1447174</v>
      </c>
      <c r="H15" s="339">
        <f>SUMIF('Unos prihoda i primitaka'!$L$3:$L$501,$B15,'Unos prihoda i primitaka'!I$3:I$501)</f>
        <v>1441066</v>
      </c>
      <c r="I15" s="315" t="str">
        <f>'OPĆI DIO'!$C$1</f>
        <v>42024 SVEUČILIŠTE JURJA DOBRILE U PULI</v>
      </c>
    </row>
    <row r="16" spans="1:10" ht="30">
      <c r="A16" s="277"/>
      <c r="B16" s="278" t="s">
        <v>3895</v>
      </c>
      <c r="C16" s="278" t="s">
        <v>3894</v>
      </c>
      <c r="D16" s="349">
        <v>833439</v>
      </c>
      <c r="E16" s="349">
        <v>588340</v>
      </c>
      <c r="F16" s="339">
        <f>SUMIF('Unos prihoda i primitaka'!$L$3:$L$501,$B16,'Unos prihoda i primitaka'!G$3:G$501)</f>
        <v>536039</v>
      </c>
      <c r="G16" s="339">
        <f>SUMIF('Unos prihoda i primitaka'!$L$3:$L$501,$B16,'Unos prihoda i primitaka'!H$3:H$501)</f>
        <v>426756</v>
      </c>
      <c r="H16" s="339">
        <f>SUMIF('Unos prihoda i primitaka'!$L$3:$L$501,$B16,'Unos prihoda i primitaka'!I$3:I$501)</f>
        <v>381047</v>
      </c>
      <c r="I16" s="315" t="str">
        <f>'OPĆI DIO'!$C$1</f>
        <v>42024 SVEUČILIŠTE JURJA DOBRILE U PULI</v>
      </c>
    </row>
    <row r="17" spans="1:9" ht="30">
      <c r="A17" s="277"/>
      <c r="B17" s="278" t="s">
        <v>3898</v>
      </c>
      <c r="C17" s="278" t="s">
        <v>3907</v>
      </c>
      <c r="D17" s="349">
        <v>9392906</v>
      </c>
      <c r="E17" s="349">
        <v>14516010</v>
      </c>
      <c r="F17" s="339">
        <f>SUMIF('Unos prihoda i primitaka'!$L$3:$L$501,$B17,'Unos prihoda i primitaka'!G$3:G$501)</f>
        <v>11156952</v>
      </c>
      <c r="G17" s="339">
        <f>SUMIF('Unos prihoda i primitaka'!$L$3:$L$501,$B17,'Unos prihoda i primitaka'!H$3:H$501)</f>
        <v>11186787</v>
      </c>
      <c r="H17" s="339">
        <f>SUMIF('Unos prihoda i primitaka'!$L$3:$L$501,$B17,'Unos prihoda i primitaka'!I$3:I$501)</f>
        <v>11192147</v>
      </c>
      <c r="I17" s="315" t="str">
        <f>'OPĆI DIO'!$C$1</f>
        <v>42024 SVEUČILIŠTE JURJA DOBRILE U PULI</v>
      </c>
    </row>
    <row r="18" spans="1:9">
      <c r="A18" s="277"/>
      <c r="B18" s="278" t="s">
        <v>3897</v>
      </c>
      <c r="C18" s="278" t="s">
        <v>3896</v>
      </c>
      <c r="D18" s="349">
        <v>0</v>
      </c>
      <c r="E18" s="349">
        <v>41144</v>
      </c>
      <c r="F18" s="339">
        <f>SUMIF('Unos prihoda i primitaka'!$L$3:$L$501,$B18,'Unos prihoda i primitaka'!G$3:G$501)</f>
        <v>42644</v>
      </c>
      <c r="G18" s="339">
        <f>SUMIF('Unos prihoda i primitaka'!$L$3:$L$501,$B18,'Unos prihoda i primitaka'!H$3:H$501)</f>
        <v>42644</v>
      </c>
      <c r="H18" s="339">
        <f>SUMIF('Unos prihoda i primitaka'!$L$3:$L$501,$B18,'Unos prihoda i primitaka'!I$3:I$501)</f>
        <v>42645</v>
      </c>
      <c r="I18" s="315" t="str">
        <f>'OPĆI DIO'!$C$1</f>
        <v>42024 SVEUČILIŠTE JURJA DOBRILE U PULI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292</v>
      </c>
      <c r="E19" s="314">
        <f>+E20+E21</f>
        <v>1858</v>
      </c>
      <c r="F19" s="314">
        <f>+F20+F21</f>
        <v>1858</v>
      </c>
      <c r="G19" s="314">
        <f>+G20+G21</f>
        <v>1858</v>
      </c>
      <c r="H19" s="314">
        <f>+H20+H21</f>
        <v>1858</v>
      </c>
      <c r="I19" s="315" t="str">
        <f>'OPĆI DIO'!$C$1</f>
        <v>42024 SVEUČILIŠTE JURJA DOBRILE U PULI</v>
      </c>
    </row>
    <row r="20" spans="1:9" ht="30">
      <c r="A20" s="279"/>
      <c r="B20" s="280" t="s">
        <v>3899</v>
      </c>
      <c r="C20" s="278" t="s">
        <v>3900</v>
      </c>
      <c r="D20" s="349"/>
      <c r="E20" s="349"/>
      <c r="F20" s="339">
        <f>SUMIF('Unos prihoda i primitaka'!$L$3:$L$501,$B20,'Unos prihoda i primitaka'!G$3:G$501)</f>
        <v>0</v>
      </c>
      <c r="G20" s="339">
        <f>SUMIF('Unos prihoda i primitaka'!$L$3:$L$501,$B20,'Unos prihoda i primitaka'!H$3:H$501)</f>
        <v>0</v>
      </c>
      <c r="H20" s="339">
        <f>SUMIF('Unos prihoda i primitaka'!$L$3:$L$501,$B20,'Unos prihoda i primitaka'!I$3:I$501)</f>
        <v>0</v>
      </c>
      <c r="I20" s="315" t="str">
        <f>'OPĆI DIO'!$C$1</f>
        <v>42024 SVEUČILIŠTE JURJA DOBRILE U PULI</v>
      </c>
    </row>
    <row r="21" spans="1:9" ht="30">
      <c r="A21" s="279"/>
      <c r="B21" s="280" t="s">
        <v>3901</v>
      </c>
      <c r="C21" s="278" t="s">
        <v>3902</v>
      </c>
      <c r="D21" s="349">
        <v>292</v>
      </c>
      <c r="E21" s="349">
        <v>1858</v>
      </c>
      <c r="F21" s="339">
        <f>SUMIF('Unos prihoda i primitaka'!$L$3:$L$501,$B21,'Unos prihoda i primitaka'!G$3:G$501)</f>
        <v>1858</v>
      </c>
      <c r="G21" s="339">
        <f>SUMIF('Unos prihoda i primitaka'!$L$3:$L$501,$B21,'Unos prihoda i primitaka'!H$3:H$501)</f>
        <v>1858</v>
      </c>
      <c r="H21" s="339">
        <f>SUMIF('Unos prihoda i primitaka'!$L$3:$L$501,$B21,'Unos prihoda i primitaka'!I$3:I$501)</f>
        <v>1858</v>
      </c>
      <c r="I21" s="315" t="str">
        <f>'OPĆI DIO'!$C$1</f>
        <v>42024 SVEUČILIŠTE JURJA DOBRILE U PULI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8">
        <f>+D27+D35</f>
        <v>13135694</v>
      </c>
      <c r="E26" s="338">
        <f>+E27+E35</f>
        <v>24937206.170000002</v>
      </c>
      <c r="F26" s="338">
        <f>+F27+F35</f>
        <v>14785467</v>
      </c>
      <c r="G26" s="338">
        <f>+G27+G35</f>
        <v>13456359</v>
      </c>
      <c r="H26" s="338">
        <f>+H27+H35</f>
        <v>13454161</v>
      </c>
      <c r="I26" s="315" t="str">
        <f>'OPĆI DIO'!$C$1</f>
        <v>42024 SVEUČILIŠTE JURJA DOBRILE U PULI</v>
      </c>
    </row>
    <row r="27" spans="1:9">
      <c r="A27" s="277">
        <v>3</v>
      </c>
      <c r="B27" s="277"/>
      <c r="C27" s="277" t="s">
        <v>4784</v>
      </c>
      <c r="D27" s="308">
        <f>SUM(D28:D34)</f>
        <v>11737388</v>
      </c>
      <c r="E27" s="308">
        <f>SUM(E28:E34)</f>
        <v>15424978.17</v>
      </c>
      <c r="F27" s="308">
        <f>SUM(F28:F34)</f>
        <v>14444685</v>
      </c>
      <c r="G27" s="308">
        <f>SUM(G28:G34)</f>
        <v>13145405</v>
      </c>
      <c r="H27" s="308">
        <f>SUM(H28:H34)</f>
        <v>13143210</v>
      </c>
      <c r="I27" s="315" t="str">
        <f>'OPĆI DIO'!$C$1</f>
        <v>42024 SVEUČILIŠTE JURJA DOBRILE U PULI</v>
      </c>
    </row>
    <row r="28" spans="1:9">
      <c r="A28" s="277"/>
      <c r="B28" s="278">
        <v>31</v>
      </c>
      <c r="C28" s="278" t="s">
        <v>195</v>
      </c>
      <c r="D28" s="350">
        <v>8785042</v>
      </c>
      <c r="E28" s="350">
        <v>9683703</v>
      </c>
      <c r="F28" s="341">
        <f>SUMIF('Unos rashoda i izdataka'!$P$3:$P$501,$B28,'Unos rashoda i izdataka'!J$3:J$501)+SUMIF('Unos rashoda P4'!$S$3:$S$501,$B28,'Unos rashoda P4'!H$3:H$501)</f>
        <v>10231566</v>
      </c>
      <c r="G28" s="341">
        <f>SUMIF('Unos rashoda i izdataka'!$P$3:$P$501,$B28,'Unos rashoda i izdataka'!K$3:K$501)+SUMIF('Unos rashoda P4'!$S$3:$S$501,$B28,'Unos rashoda P4'!I$3:I$501)</f>
        <v>10064620</v>
      </c>
      <c r="H28" s="341">
        <f>SUMIF('Unos rashoda i izdataka'!$P$3:$P$501,$B28,'Unos rashoda i izdataka'!L$3:L$501)+SUMIF('Unos rashoda P4'!$S$3:$S$501,$B28,'Unos rashoda P4'!J$3:J$501)</f>
        <v>9991245</v>
      </c>
      <c r="I28" s="315" t="str">
        <f>'OPĆI DIO'!$C$1</f>
        <v>42024 SVEUČILIŠTE JURJA DOBRILE U PULI</v>
      </c>
    </row>
    <row r="29" spans="1:9">
      <c r="A29" s="280"/>
      <c r="B29" s="280">
        <v>32</v>
      </c>
      <c r="C29" s="288" t="s">
        <v>196</v>
      </c>
      <c r="D29" s="351">
        <v>2634932</v>
      </c>
      <c r="E29" s="351">
        <v>5663111</v>
      </c>
      <c r="F29" s="341">
        <f>SUMIF('Unos rashoda i izdataka'!$P$3:$P$501,$B29,'Unos rashoda i izdataka'!J$3:J$501)+SUMIF('Unos rashoda P4'!$S$3:$S$501,$B29,'Unos rashoda P4'!H$3:H$501)</f>
        <v>4136289</v>
      </c>
      <c r="G29" s="341">
        <f>SUMIF('Unos rashoda i izdataka'!$P$3:$P$501,$B29,'Unos rashoda i izdataka'!K$3:K$501)+SUMIF('Unos rashoda P4'!$S$3:$S$501,$B29,'Unos rashoda P4'!I$3:I$501)</f>
        <v>3003955</v>
      </c>
      <c r="H29" s="341">
        <f>SUMIF('Unos rashoda i izdataka'!$P$3:$P$501,$B29,'Unos rashoda i izdataka'!L$3:L$501)+SUMIF('Unos rashoda P4'!$S$3:$S$501,$B29,'Unos rashoda P4'!J$3:J$501)</f>
        <v>3075135</v>
      </c>
      <c r="I29" s="315" t="str">
        <f>'OPĆI DIO'!$C$1</f>
        <v>42024 SVEUČILIŠTE JURJA DOBRILE U PULI</v>
      </c>
    </row>
    <row r="30" spans="1:9">
      <c r="A30" s="280"/>
      <c r="B30" s="280">
        <v>34</v>
      </c>
      <c r="C30" s="288" t="s">
        <v>197</v>
      </c>
      <c r="D30" s="351">
        <v>73277</v>
      </c>
      <c r="E30" s="351">
        <v>7569.17</v>
      </c>
      <c r="F30" s="341">
        <f>SUMIF('Unos rashoda i izdataka'!$P$3:$P$501,$B30,'Unos rashoda i izdataka'!J$3:J$501)+SUMIF('Unos rashoda P4'!$S$3:$S$501,$B30,'Unos rashoda P4'!H$3:H$501)</f>
        <v>7562</v>
      </c>
      <c r="G30" s="341">
        <f>SUMIF('Unos rashoda i izdataka'!$P$3:$P$501,$B30,'Unos rashoda i izdataka'!K$3:K$501)+SUMIF('Unos rashoda P4'!$S$3:$S$501,$B30,'Unos rashoda P4'!I$3:I$501)</f>
        <v>7562</v>
      </c>
      <c r="H30" s="341">
        <f>SUMIF('Unos rashoda i izdataka'!$P$3:$P$501,$B30,'Unos rashoda i izdataka'!L$3:L$501)+SUMIF('Unos rashoda P4'!$S$3:$S$501,$B30,'Unos rashoda P4'!J$3:J$501)</f>
        <v>7562</v>
      </c>
      <c r="I30" s="315" t="str">
        <f>'OPĆI DIO'!$C$1</f>
        <v>42024 SVEUČILIŠTE JURJA DOBRILE U PULI</v>
      </c>
    </row>
    <row r="31" spans="1:9">
      <c r="A31" s="280"/>
      <c r="B31" s="280">
        <v>35</v>
      </c>
      <c r="C31" s="288" t="s">
        <v>244</v>
      </c>
      <c r="D31" s="351">
        <v>185140</v>
      </c>
      <c r="E31" s="351">
        <v>0</v>
      </c>
      <c r="F31" s="341">
        <f>SUMIF('Unos rashoda i izdataka'!$P$3:$P$501,$B31,'Unos rashoda i izdataka'!J$3:J$501)+SUMIF('Unos rashoda P4'!$S$3:$S$501,$B31,'Unos rashoda P4'!H$3:H$501)</f>
        <v>0</v>
      </c>
      <c r="G31" s="341">
        <f>SUMIF('Unos rashoda i izdataka'!$P$3:$P$501,$B31,'Unos rashoda i izdataka'!K$3:K$501)+SUMIF('Unos rashoda P4'!$S$3:$S$501,$B31,'Unos rashoda P4'!I$3:I$501)</f>
        <v>0</v>
      </c>
      <c r="H31" s="341">
        <f>SUMIF('Unos rashoda i izdataka'!$P$3:$P$501,$B31,'Unos rashoda i izdataka'!L$3:L$501)+SUMIF('Unos rashoda P4'!$S$3:$S$501,$B31,'Unos rashoda P4'!J$3:J$501)</f>
        <v>0</v>
      </c>
      <c r="I31" s="315" t="str">
        <f>'OPĆI DIO'!$C$1</f>
        <v>42024 SVEUČILIŠTE JURJA DOBRILE U PULI</v>
      </c>
    </row>
    <row r="32" spans="1:9" ht="30">
      <c r="A32" s="280"/>
      <c r="B32" s="280">
        <v>36</v>
      </c>
      <c r="C32" s="288" t="s">
        <v>198</v>
      </c>
      <c r="D32" s="351">
        <v>5520</v>
      </c>
      <c r="E32" s="351">
        <v>0</v>
      </c>
      <c r="F32" s="341">
        <f>SUMIF('Unos rashoda i izdataka'!$P$3:$P$501,$B32,'Unos rashoda i izdataka'!J$3:J$501)+SUMIF('Unos rashoda P4'!$S$3:$S$501,$B32,'Unos rashoda P4'!H$3:H$501)</f>
        <v>0</v>
      </c>
      <c r="G32" s="341">
        <f>SUMIF('Unos rashoda i izdataka'!$P$3:$P$501,$B32,'Unos rashoda i izdataka'!K$3:K$501)+SUMIF('Unos rashoda P4'!$S$3:$S$501,$B32,'Unos rashoda P4'!I$3:I$501)</f>
        <v>0</v>
      </c>
      <c r="H32" s="341">
        <f>SUMIF('Unos rashoda i izdataka'!$P$3:$P$501,$B32,'Unos rashoda i izdataka'!L$3:L$501)+SUMIF('Unos rashoda P4'!$S$3:$S$501,$B32,'Unos rashoda P4'!J$3:J$501)</f>
        <v>0</v>
      </c>
      <c r="I32" s="315" t="str">
        <f>'OPĆI DIO'!$C$1</f>
        <v>42024 SVEUČILIŠTE JURJA DOBRILE U PULI</v>
      </c>
    </row>
    <row r="33" spans="1:9" ht="30">
      <c r="A33" s="280"/>
      <c r="B33" s="280">
        <v>37</v>
      </c>
      <c r="C33" s="288" t="s">
        <v>245</v>
      </c>
      <c r="D33" s="351">
        <v>43400</v>
      </c>
      <c r="E33" s="351">
        <v>56009</v>
      </c>
      <c r="F33" s="341">
        <f>SUMIF('Unos rashoda i izdataka'!$P$3:$P$501,$B33,'Unos rashoda i izdataka'!J$3:J$501)+SUMIF('Unos rashoda P4'!$S$3:$S$501,$B33,'Unos rashoda P4'!H$3:H$501)</f>
        <v>53355</v>
      </c>
      <c r="G33" s="341">
        <f>SUMIF('Unos rashoda i izdataka'!$P$3:$P$501,$B33,'Unos rashoda i izdataka'!K$3:K$501)+SUMIF('Unos rashoda P4'!$S$3:$S$501,$B33,'Unos rashoda P4'!I$3:I$501)</f>
        <v>53355</v>
      </c>
      <c r="H33" s="341">
        <f>SUMIF('Unos rashoda i izdataka'!$P$3:$P$501,$B33,'Unos rashoda i izdataka'!L$3:L$501)+SUMIF('Unos rashoda P4'!$S$3:$S$501,$B33,'Unos rashoda P4'!J$3:J$501)</f>
        <v>53355</v>
      </c>
      <c r="I33" s="315" t="str">
        <f>'OPĆI DIO'!$C$1</f>
        <v>42024 SVEUČILIŠTE JURJA DOBRILE U PULI</v>
      </c>
    </row>
    <row r="34" spans="1:9">
      <c r="A34" s="280"/>
      <c r="B34" s="280">
        <v>38</v>
      </c>
      <c r="C34" s="288" t="s">
        <v>199</v>
      </c>
      <c r="D34" s="351">
        <v>10077</v>
      </c>
      <c r="E34" s="351">
        <v>14586</v>
      </c>
      <c r="F34" s="341">
        <f>SUMIF('Unos rashoda i izdataka'!$P$3:$P$501,$B34,'Unos rashoda i izdataka'!J$3:J$501)+SUMIF('Unos rashoda P4'!$S$3:$S$501,$B34,'Unos rashoda P4'!H$3:H$501)</f>
        <v>15913</v>
      </c>
      <c r="G34" s="341">
        <f>SUMIF('Unos rashoda i izdataka'!$P$3:$P$501,$B34,'Unos rashoda i izdataka'!K$3:K$501)+SUMIF('Unos rashoda P4'!$S$3:$S$501,$B34,'Unos rashoda P4'!I$3:I$501)</f>
        <v>15913</v>
      </c>
      <c r="H34" s="341">
        <f>SUMIF('Unos rashoda i izdataka'!$P$3:$P$501,$B34,'Unos rashoda i izdataka'!L$3:L$501)+SUMIF('Unos rashoda P4'!$S$3:$S$501,$B34,'Unos rashoda P4'!J$3:J$501)</f>
        <v>15913</v>
      </c>
      <c r="I34" s="315" t="str">
        <f>'OPĆI DIO'!$C$1</f>
        <v>42024 SVEUČILIŠTE JURJA DOBRILE U PULI</v>
      </c>
    </row>
    <row r="35" spans="1:9" ht="30">
      <c r="A35" s="284">
        <v>4</v>
      </c>
      <c r="B35" s="285"/>
      <c r="C35" s="286" t="s">
        <v>4785</v>
      </c>
      <c r="D35" s="308">
        <f>SUM(D36:D40)</f>
        <v>1398306</v>
      </c>
      <c r="E35" s="308">
        <f>SUM(E36:E40)</f>
        <v>9512228</v>
      </c>
      <c r="F35" s="308">
        <f>SUM(F36:F40)</f>
        <v>340782</v>
      </c>
      <c r="G35" s="308">
        <f>SUM(G36:G40)</f>
        <v>310954</v>
      </c>
      <c r="H35" s="308">
        <f>SUM(H36:H40)</f>
        <v>310951</v>
      </c>
      <c r="I35" s="315" t="str">
        <f>'OPĆI DIO'!$C$1</f>
        <v>42024 SVEUČILIŠTE JURJA DOBRILE U PULI</v>
      </c>
    </row>
    <row r="36" spans="1:9" ht="30">
      <c r="A36" s="278"/>
      <c r="B36" s="278">
        <v>41</v>
      </c>
      <c r="C36" s="287" t="s">
        <v>246</v>
      </c>
      <c r="D36" s="350">
        <v>6346</v>
      </c>
      <c r="E36" s="350">
        <v>5973</v>
      </c>
      <c r="F36" s="341">
        <f>SUMIF('Unos rashoda i izdataka'!$P$3:$P$501,$B36,'Unos rashoda i izdataka'!J$3:J$501)+SUMIF('Unos rashoda P4'!$S$3:$S$501,$B36,'Unos rashoda P4'!H$3:H$501)</f>
        <v>0</v>
      </c>
      <c r="G36" s="341">
        <f>SUMIF('Unos rashoda i izdataka'!$P$3:$P$501,$B36,'Unos rashoda i izdataka'!K$3:K$501)+SUMIF('Unos rashoda P4'!$S$3:$S$501,$B36,'Unos rashoda P4'!I$3:I$501)</f>
        <v>0</v>
      </c>
      <c r="H36" s="341">
        <f>SUMIF('Unos rashoda i izdataka'!$P$3:$P$501,$B36,'Unos rashoda i izdataka'!L$3:L$501)+SUMIF('Unos rashoda P4'!$S$3:$S$501,$B36,'Unos rashoda P4'!J$3:J$501)</f>
        <v>0</v>
      </c>
      <c r="I36" s="315" t="str">
        <f>'OPĆI DIO'!$C$1</f>
        <v>42024 SVEUČILIŠTE JURJA DOBRILE U PULI</v>
      </c>
    </row>
    <row r="37" spans="1:9" ht="30">
      <c r="A37" s="278"/>
      <c r="B37" s="278">
        <v>42</v>
      </c>
      <c r="C37" s="287" t="s">
        <v>227</v>
      </c>
      <c r="D37" s="350">
        <v>1036570</v>
      </c>
      <c r="E37" s="350">
        <v>304167</v>
      </c>
      <c r="F37" s="341">
        <f>SUMIF('Unos rashoda i izdataka'!$P$3:$P$501,$B37,'Unos rashoda i izdataka'!J$3:J$501)+SUMIF('Unos rashoda P4'!$S$3:$S$501,$B37,'Unos rashoda P4'!H$3:H$501)</f>
        <v>277286</v>
      </c>
      <c r="G37" s="341">
        <f>SUMIF('Unos rashoda i izdataka'!$P$3:$P$501,$B37,'Unos rashoda i izdataka'!K$3:K$501)+SUMIF('Unos rashoda P4'!$S$3:$S$501,$B37,'Unos rashoda P4'!I$3:I$501)</f>
        <v>247458</v>
      </c>
      <c r="H37" s="341">
        <f>SUMIF('Unos rashoda i izdataka'!$P$3:$P$501,$B37,'Unos rashoda i izdataka'!L$3:L$501)+SUMIF('Unos rashoda P4'!$S$3:$S$501,$B37,'Unos rashoda P4'!J$3:J$501)</f>
        <v>247456</v>
      </c>
      <c r="I37" s="315" t="str">
        <f>'OPĆI DIO'!$C$1</f>
        <v>42024 SVEUČILIŠTE JURJA DOBRILE U PULI</v>
      </c>
    </row>
    <row r="38" spans="1:9" ht="30">
      <c r="A38" s="278"/>
      <c r="B38" s="278">
        <v>43</v>
      </c>
      <c r="C38" s="287" t="s">
        <v>247</v>
      </c>
      <c r="D38" s="350"/>
      <c r="E38" s="350"/>
      <c r="F38" s="341">
        <f>SUMIF('Unos rashoda i izdataka'!$P$3:$P$501,$B38,'Unos rashoda i izdataka'!J$3:J$501)+SUMIF('Unos rashoda P4'!$S$3:$S$501,$B38,'Unos rashoda P4'!H$3:H$501)</f>
        <v>0</v>
      </c>
      <c r="G38" s="341">
        <f>SUMIF('Unos rashoda i izdataka'!$P$3:$P$501,$B38,'Unos rashoda i izdataka'!K$3:K$501)+SUMIF('Unos rashoda P4'!$S$3:$S$501,$B38,'Unos rashoda P4'!I$3:I$501)</f>
        <v>0</v>
      </c>
      <c r="H38" s="341">
        <f>SUMIF('Unos rashoda i izdataka'!$P$3:$P$501,$B38,'Unos rashoda i izdataka'!L$3:L$501)+SUMIF('Unos rashoda P4'!$S$3:$S$501,$B38,'Unos rashoda P4'!J$3:J$501)</f>
        <v>0</v>
      </c>
      <c r="I38" s="315" t="str">
        <f>'OPĆI DIO'!$C$1</f>
        <v>42024 SVEUČILIŠTE JURJA DOBRILE U PULI</v>
      </c>
    </row>
    <row r="39" spans="1:9" ht="30">
      <c r="A39" s="278"/>
      <c r="B39" s="278">
        <v>44</v>
      </c>
      <c r="C39" s="287" t="s">
        <v>248</v>
      </c>
      <c r="D39" s="350">
        <v>0</v>
      </c>
      <c r="E39" s="350"/>
      <c r="F39" s="341">
        <f>SUMIF('Unos rashoda i izdataka'!$P$3:$P$501,$B39,'Unos rashoda i izdataka'!J$3:J$501)+SUMIF('Unos rashoda P4'!$S$3:$S$501,$B39,'Unos rashoda P4'!H$3:H$501)</f>
        <v>0</v>
      </c>
      <c r="G39" s="341">
        <f>SUMIF('Unos rashoda i izdataka'!$P$3:$P$501,$B39,'Unos rashoda i izdataka'!K$3:K$501)+SUMIF('Unos rashoda P4'!$S$3:$S$501,$B39,'Unos rashoda P4'!I$3:I$501)</f>
        <v>0</v>
      </c>
      <c r="H39" s="341">
        <f>SUMIF('Unos rashoda i izdataka'!$P$3:$P$501,$B39,'Unos rashoda i izdataka'!L$3:L$501)+SUMIF('Unos rashoda P4'!$S$3:$S$501,$B39,'Unos rashoda P4'!J$3:J$501)</f>
        <v>0</v>
      </c>
      <c r="I39" s="315" t="str">
        <f>'OPĆI DIO'!$C$1</f>
        <v>42024 SVEUČILIŠTE JURJA DOBRILE U PULI</v>
      </c>
    </row>
    <row r="40" spans="1:9" ht="30">
      <c r="A40" s="278"/>
      <c r="B40" s="278">
        <v>45</v>
      </c>
      <c r="C40" s="287" t="s">
        <v>200</v>
      </c>
      <c r="D40" s="350">
        <v>355390</v>
      </c>
      <c r="E40" s="350">
        <v>9202088</v>
      </c>
      <c r="F40" s="341">
        <f>SUMIF('Unos rashoda i izdataka'!$P$3:$P$501,$B40,'Unos rashoda i izdataka'!J$3:J$501)+SUMIF('Unos rashoda P4'!$S$3:$S$501,$B40,'Unos rashoda P4'!H$3:H$501)</f>
        <v>63496</v>
      </c>
      <c r="G40" s="341">
        <f>SUMIF('Unos rashoda i izdataka'!$P$3:$P$501,$B40,'Unos rashoda i izdataka'!K$3:K$501)+SUMIF('Unos rashoda P4'!$S$3:$S$501,$B40,'Unos rashoda P4'!I$3:I$501)</f>
        <v>63496</v>
      </c>
      <c r="H40" s="341">
        <f>SUMIF('Unos rashoda i izdataka'!$P$3:$P$501,$B40,'Unos rashoda i izdataka'!L$3:L$501)+SUMIF('Unos rashoda P4'!$S$3:$S$501,$B40,'Unos rashoda P4'!J$3:J$501)</f>
        <v>63495</v>
      </c>
      <c r="I40" s="315" t="str">
        <f>'OPĆI DIO'!$C$1</f>
        <v>42024 SVEUČILIŠTE JURJA DOBRILE U PULI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35" activePane="bottomRight" state="frozen"/>
      <selection pane="topRight" activeCell="B1" sqref="B1"/>
      <selection pane="bottomLeft" activeCell="A5" sqref="A5"/>
      <selection pane="bottomRight" activeCell="D41" sqref="D41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4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5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4"/>
      <c r="B5" s="359" t="s">
        <v>3966</v>
      </c>
      <c r="C5" s="310">
        <f>+C6+C9+C11+C14+C25+C28</f>
        <v>13748821</v>
      </c>
      <c r="D5" s="310">
        <f>+D6+D9+D11+D14+D25+D28</f>
        <v>22061242</v>
      </c>
      <c r="E5" s="310">
        <f>+E6+E9+E11+E14+E25+E28</f>
        <v>13983807</v>
      </c>
      <c r="F5" s="310">
        <f>+F6+F9+F11+F14+F25+F28</f>
        <v>13456359</v>
      </c>
      <c r="G5" s="310">
        <f>+G6+G9+G11+G14+G25+G28</f>
        <v>13454161</v>
      </c>
      <c r="H5" s="315" t="str">
        <f>'OPĆI DIO'!$C$1</f>
        <v>42024 SVEUČILIŠTE JURJA DOBRILE U PULI</v>
      </c>
    </row>
    <row r="6" spans="1:8">
      <c r="A6" s="364">
        <v>1</v>
      </c>
      <c r="B6" s="360" t="s">
        <v>4787</v>
      </c>
      <c r="C6" s="311">
        <f>+C7+C8</f>
        <v>9395268</v>
      </c>
      <c r="D6" s="309">
        <f>+D7+D8</f>
        <v>14516010</v>
      </c>
      <c r="E6" s="309">
        <f>+E7+E8</f>
        <v>11156952</v>
      </c>
      <c r="F6" s="309">
        <f>+F7+F8</f>
        <v>11186787</v>
      </c>
      <c r="G6" s="309">
        <f>+G7+G8</f>
        <v>11192147</v>
      </c>
      <c r="H6" s="315" t="str">
        <f>'OPĆI DIO'!$C$1</f>
        <v>42024 SVEUČILIŠTE JURJA DOBRILE U PULI</v>
      </c>
    </row>
    <row r="7" spans="1:8">
      <c r="A7" s="364">
        <v>11</v>
      </c>
      <c r="B7" s="361" t="s">
        <v>4788</v>
      </c>
      <c r="C7" s="349">
        <v>9326937</v>
      </c>
      <c r="D7" s="349">
        <v>10411873</v>
      </c>
      <c r="E7" s="339">
        <f>SUMIF('Unos prihoda i primitaka'!$C$3:$C$501,$A7,'Unos prihoda i primitaka'!G$3:G$501)</f>
        <v>11156952</v>
      </c>
      <c r="F7" s="339">
        <f>SUMIF('Unos prihoda i primitaka'!$C$3:$C$501,$A7,'Unos prihoda i primitaka'!H$3:H$501)</f>
        <v>11186787</v>
      </c>
      <c r="G7" s="339">
        <f>SUMIF('Unos prihoda i primitaka'!$C$3:$C$501,$A7,'Unos prihoda i primitaka'!I$3:I$501)</f>
        <v>11192147</v>
      </c>
      <c r="H7" s="315" t="str">
        <f>'OPĆI DIO'!$C$1</f>
        <v>42024 SVEUČILIŠTE JURJA DOBRILE U PULI</v>
      </c>
    </row>
    <row r="8" spans="1:8">
      <c r="A8" s="364">
        <v>12</v>
      </c>
      <c r="B8" s="362" t="s">
        <v>4789</v>
      </c>
      <c r="C8" s="349">
        <v>68331</v>
      </c>
      <c r="D8" s="349">
        <v>4104137</v>
      </c>
      <c r="E8" s="339">
        <f>SUMIF('Unos prihoda i primitaka'!$C$3:$C$501,$A8,'Unos prihoda i primitaka'!G$3:G$501)</f>
        <v>0</v>
      </c>
      <c r="F8" s="339">
        <f>SUMIF('Unos prihoda i primitaka'!$C$3:$C$501,$A8,'Unos prihoda i primitaka'!H$3:H$501)</f>
        <v>0</v>
      </c>
      <c r="G8" s="339">
        <f>SUMIF('Unos prihoda i primitaka'!$C$3:$C$501,$A8,'Unos prihoda i primitaka'!I$3:I$501)</f>
        <v>0</v>
      </c>
      <c r="H8" s="315" t="str">
        <f>'OPĆI DIO'!$C$1</f>
        <v>42024 SVEUČILIŠTE JURJA DOBRILE U PULI</v>
      </c>
    </row>
    <row r="9" spans="1:8" s="347" customFormat="1">
      <c r="A9" s="366">
        <v>3</v>
      </c>
      <c r="B9" s="360" t="s">
        <v>4790</v>
      </c>
      <c r="C9" s="309">
        <f>+C10</f>
        <v>660969</v>
      </c>
      <c r="D9" s="309">
        <f>+D10</f>
        <v>443867</v>
      </c>
      <c r="E9" s="309">
        <f>+E10</f>
        <v>506545</v>
      </c>
      <c r="F9" s="309">
        <f>+F10</f>
        <v>401500</v>
      </c>
      <c r="G9" s="309">
        <f>+G10</f>
        <v>355791</v>
      </c>
      <c r="H9" s="315" t="str">
        <f>'OPĆI DIO'!$C$1</f>
        <v>42024 SVEUČILIŠTE JURJA DOBRILE U PULI</v>
      </c>
    </row>
    <row r="10" spans="1:8">
      <c r="A10" s="364">
        <v>31</v>
      </c>
      <c r="B10" s="363" t="s">
        <v>4791</v>
      </c>
      <c r="C10" s="349">
        <v>660969</v>
      </c>
      <c r="D10" s="349">
        <v>443867</v>
      </c>
      <c r="E10" s="339">
        <f>SUMIF('Unos prihoda i primitaka'!$C$3:$C$501,$A10,'Unos prihoda i primitaka'!G$3:G$501)</f>
        <v>506545</v>
      </c>
      <c r="F10" s="339">
        <f>SUMIF('Unos prihoda i primitaka'!$C$3:$C$501,$A10,'Unos prihoda i primitaka'!H$3:H$501)</f>
        <v>401500</v>
      </c>
      <c r="G10" s="339">
        <f>SUMIF('Unos prihoda i primitaka'!$C$3:$C$501,$A10,'Unos prihoda i primitaka'!I$3:I$501)</f>
        <v>355791</v>
      </c>
      <c r="H10" s="315" t="str">
        <f>'OPĆI DIO'!$C$1</f>
        <v>42024 SVEUČILIŠTE JURJA DOBRILE U PULI</v>
      </c>
    </row>
    <row r="11" spans="1:8" s="347" customFormat="1">
      <c r="A11" s="366">
        <v>4</v>
      </c>
      <c r="B11" s="360" t="s">
        <v>4792</v>
      </c>
      <c r="C11" s="309">
        <f>+C12+C13</f>
        <v>1080034</v>
      </c>
      <c r="D11" s="309">
        <f>+D12+D13</f>
        <v>1292177</v>
      </c>
      <c r="E11" s="309">
        <f>+E12+E13</f>
        <v>1489624</v>
      </c>
      <c r="F11" s="309">
        <f>+F12+F13</f>
        <v>1488318</v>
      </c>
      <c r="G11" s="309">
        <f>+G12+G13</f>
        <v>1482211</v>
      </c>
      <c r="H11" s="315" t="str">
        <f>'OPĆI DIO'!$C$1</f>
        <v>42024 SVEUČILIŠTE JURJA DOBRILE U PULI</v>
      </c>
    </row>
    <row r="12" spans="1:8">
      <c r="A12" s="364">
        <v>41</v>
      </c>
      <c r="B12" s="363" t="s">
        <v>4793</v>
      </c>
      <c r="C12" s="349">
        <v>0</v>
      </c>
      <c r="D12" s="349">
        <v>0</v>
      </c>
      <c r="E12" s="339">
        <f>SUMIF('Unos prihoda i primitaka'!$C$3:$C$501,$A12,'Unos prihoda i primitaka'!G$3:G$501)</f>
        <v>0</v>
      </c>
      <c r="F12" s="339">
        <f>SUMIF('Unos prihoda i primitaka'!$C$3:$C$501,$A12,'Unos prihoda i primitaka'!H$3:H$501)</f>
        <v>0</v>
      </c>
      <c r="G12" s="339">
        <f>SUMIF('Unos prihoda i primitaka'!$C$3:$C$501,$A12,'Unos prihoda i primitaka'!I$3:I$501)</f>
        <v>0</v>
      </c>
      <c r="H12" s="315" t="str">
        <f>'OPĆI DIO'!$C$1</f>
        <v>42024 SVEUČILIŠTE JURJA DOBRILE U PULI</v>
      </c>
    </row>
    <row r="13" spans="1:8">
      <c r="A13" s="367">
        <v>43</v>
      </c>
      <c r="B13" s="363" t="s">
        <v>4794</v>
      </c>
      <c r="C13" s="349">
        <v>1080034</v>
      </c>
      <c r="D13" s="349">
        <v>1292177</v>
      </c>
      <c r="E13" s="339">
        <f>SUMIF('Unos prihoda i primitaka'!$C$3:$C$501,$A13,'Unos prihoda i primitaka'!G$3:G$501)-'B.2 RAČUN FINANC IF'!E7</f>
        <v>1489624</v>
      </c>
      <c r="F13" s="339">
        <f>SUMIF('Unos prihoda i primitaka'!$C$3:$C$501,$A13,'Unos prihoda i primitaka'!H$3:H$501)-'B.2 RAČUN FINANC IF'!F7</f>
        <v>1488318</v>
      </c>
      <c r="G13" s="339">
        <f>SUMIF('Unos prihoda i primitaka'!$C$3:$C$501,$A13,'Unos prihoda i primitaka'!I$3:I$501)-'B.2 RAČUN FINANC IF'!G7</f>
        <v>1482211</v>
      </c>
      <c r="H13" s="315" t="str">
        <f>'OPĆI DIO'!$C$1</f>
        <v>42024 SVEUČILIŠTE JURJA DOBRILE U PULI</v>
      </c>
    </row>
    <row r="14" spans="1:8" s="347" customFormat="1">
      <c r="A14" s="366">
        <v>5</v>
      </c>
      <c r="B14" s="360" t="s">
        <v>4795</v>
      </c>
      <c r="C14" s="309">
        <f>SUM(C15:C24)</f>
        <v>2439737</v>
      </c>
      <c r="D14" s="309">
        <f>SUM(D15:D24)</f>
        <v>5660875</v>
      </c>
      <c r="E14" s="309">
        <f>SUM(E15:E24)</f>
        <v>796852</v>
      </c>
      <c r="F14" s="309">
        <f>SUM(F15:F24)</f>
        <v>350158</v>
      </c>
      <c r="G14" s="309">
        <f>SUM(G15:G24)</f>
        <v>394416</v>
      </c>
      <c r="H14" s="315" t="str">
        <f>'OPĆI DIO'!$C$1</f>
        <v>42024 SVEUČILIŠTE JURJA DOBRILE U PULI</v>
      </c>
    </row>
    <row r="15" spans="1:8">
      <c r="A15" s="364">
        <v>51</v>
      </c>
      <c r="B15" s="363" t="s">
        <v>4796</v>
      </c>
      <c r="C15" s="349">
        <v>144219</v>
      </c>
      <c r="D15" s="349">
        <v>73153</v>
      </c>
      <c r="E15" s="339">
        <f>SUMIF('Unos prihoda i primitaka'!$C$3:$C$501,$A15,'Unos prihoda i primitaka'!G$3:G$501)</f>
        <v>72325</v>
      </c>
      <c r="F15" s="339">
        <f>SUMIF('Unos prihoda i primitaka'!$C$3:$C$501,$A15,'Unos prihoda i primitaka'!H$3:H$501)</f>
        <v>22596</v>
      </c>
      <c r="G15" s="339">
        <f>SUMIF('Unos prihoda i primitaka'!$C$3:$C$501,$A15,'Unos prihoda i primitaka'!I$3:I$501)</f>
        <v>3256</v>
      </c>
      <c r="H15" s="315" t="str">
        <f>'OPĆI DIO'!$C$1</f>
        <v>42024 SVEUČILIŠTE JURJA DOBRILE U PULI</v>
      </c>
    </row>
    <row r="16" spans="1:8">
      <c r="A16" s="364">
        <v>52</v>
      </c>
      <c r="B16" s="363" t="s">
        <v>4797</v>
      </c>
      <c r="C16" s="349">
        <v>485540</v>
      </c>
      <c r="D16" s="349">
        <v>442965</v>
      </c>
      <c r="E16" s="339">
        <f>SUMIF('Unos prihoda i primitaka'!$C$3:$C$501,$A16,'Unos prihoda i primitaka'!G$3:G$501)</f>
        <v>724527</v>
      </c>
      <c r="F16" s="339">
        <f>SUMIF('Unos prihoda i primitaka'!$C$3:$C$501,$A16,'Unos prihoda i primitaka'!H$3:H$501)</f>
        <v>327562</v>
      </c>
      <c r="G16" s="339">
        <f>SUMIF('Unos prihoda i primitaka'!$C$3:$C$501,$A16,'Unos prihoda i primitaka'!I$3:I$501)</f>
        <v>391160</v>
      </c>
      <c r="H16" s="315" t="str">
        <f>'OPĆI DIO'!$C$1</f>
        <v>42024 SVEUČILIŠTE JURJA DOBRILE U PULI</v>
      </c>
    </row>
    <row r="17" spans="1:8">
      <c r="A17" s="364">
        <v>552</v>
      </c>
      <c r="B17" s="363" t="s">
        <v>4798</v>
      </c>
      <c r="C17" s="349">
        <v>0</v>
      </c>
      <c r="D17" s="349">
        <v>0</v>
      </c>
      <c r="E17" s="339">
        <f>SUMIF('Unos prihoda i primitaka'!$C$3:$C$501,$A17,'Unos prihoda i primitaka'!G$3:G$501)</f>
        <v>0</v>
      </c>
      <c r="F17" s="339">
        <f>SUMIF('Unos prihoda i primitaka'!$C$3:$C$501,$A17,'Unos prihoda i primitaka'!H$3:H$501)</f>
        <v>0</v>
      </c>
      <c r="G17" s="339">
        <f>SUMIF('Unos prihoda i primitaka'!$C$3:$C$501,$A17,'Unos prihoda i primitaka'!I$3:I$501)</f>
        <v>0</v>
      </c>
      <c r="H17" s="315" t="str">
        <f>'OPĆI DIO'!$C$1</f>
        <v>42024 SVEUČILIŠTE JURJA DOBRILE U PULI</v>
      </c>
    </row>
    <row r="18" spans="1:8">
      <c r="A18" s="364">
        <v>559</v>
      </c>
      <c r="B18" s="363" t="s">
        <v>4799</v>
      </c>
      <c r="C18" s="349">
        <v>0</v>
      </c>
      <c r="D18" s="349">
        <v>0</v>
      </c>
      <c r="E18" s="339">
        <f>SUMIF('Unos prihoda i primitaka'!$C$3:$C$501,$A18,'Unos prihoda i primitaka'!G$3:G$501)</f>
        <v>0</v>
      </c>
      <c r="F18" s="339">
        <f>SUMIF('Unos prihoda i primitaka'!$C$3:$C$501,$A18,'Unos prihoda i primitaka'!H$3:H$501)</f>
        <v>0</v>
      </c>
      <c r="G18" s="339">
        <f>SUMIF('Unos prihoda i primitaka'!$C$3:$C$501,$A18,'Unos prihoda i primitaka'!I$3:I$501)</f>
        <v>0</v>
      </c>
      <c r="H18" s="315" t="str">
        <f>'OPĆI DIO'!$C$1</f>
        <v>42024 SVEUČILIŠTE JURJA DOBRILE U PULI</v>
      </c>
    </row>
    <row r="19" spans="1:8">
      <c r="A19" s="364">
        <v>561</v>
      </c>
      <c r="B19" s="363" t="s">
        <v>4800</v>
      </c>
      <c r="C19" s="349">
        <v>238753</v>
      </c>
      <c r="D19" s="349">
        <v>118000</v>
      </c>
      <c r="E19" s="339">
        <f>SUMIF('Unos prihoda i primitaka'!$C$3:$C$501,$A19,'Unos prihoda i primitaka'!G$3:G$501)</f>
        <v>0</v>
      </c>
      <c r="F19" s="339">
        <f>SUMIF('Unos prihoda i primitaka'!$C$3:$C$501,$A19,'Unos prihoda i primitaka'!H$3:H$501)</f>
        <v>0</v>
      </c>
      <c r="G19" s="339">
        <f>SUMIF('Unos prihoda i primitaka'!$C$3:$C$501,$A19,'Unos prihoda i primitaka'!I$3:I$501)</f>
        <v>0</v>
      </c>
      <c r="H19" s="315" t="str">
        <f>'OPĆI DIO'!$C$1</f>
        <v>42024 SVEUČILIŠTE JURJA DOBRILE U PULI</v>
      </c>
    </row>
    <row r="20" spans="1:8" ht="18" customHeight="1">
      <c r="A20" s="364">
        <v>563</v>
      </c>
      <c r="B20" s="363" t="s">
        <v>4801</v>
      </c>
      <c r="C20" s="349">
        <v>1571225</v>
      </c>
      <c r="D20" s="349">
        <v>5026757</v>
      </c>
      <c r="E20" s="339">
        <f>SUMIF('Unos prihoda i primitaka'!$C$3:$C$501,$A20,'Unos prihoda i primitaka'!G$3:G$501)</f>
        <v>0</v>
      </c>
      <c r="F20" s="339">
        <f>SUMIF('Unos prihoda i primitaka'!$C$3:$C$501,$A20,'Unos prihoda i primitaka'!H$3:H$501)</f>
        <v>0</v>
      </c>
      <c r="G20" s="339">
        <f>SUMIF('Unos prihoda i primitaka'!$C$3:$C$501,$A20,'Unos prihoda i primitaka'!I$3:I$501)</f>
        <v>0</v>
      </c>
      <c r="H20" s="315" t="str">
        <f>'OPĆI DIO'!$C$1</f>
        <v>42024 SVEUČILIŠTE JURJA DOBRILE U PULI</v>
      </c>
    </row>
    <row r="21" spans="1:8" ht="30">
      <c r="A21" s="364">
        <v>573</v>
      </c>
      <c r="B21" s="363" t="s">
        <v>1020</v>
      </c>
      <c r="C21" s="349">
        <v>0</v>
      </c>
      <c r="D21" s="349">
        <v>0</v>
      </c>
      <c r="E21" s="339">
        <f>SUMIF('Unos prihoda i primitaka'!$C$3:$C$501,$A21,'Unos prihoda i primitaka'!G$3:G$501)</f>
        <v>0</v>
      </c>
      <c r="F21" s="339">
        <f>SUMIF('Unos prihoda i primitaka'!$C$3:$C$501,$A21,'Unos prihoda i primitaka'!H$3:H$501)</f>
        <v>0</v>
      </c>
      <c r="G21" s="339">
        <f>SUMIF('Unos prihoda i primitaka'!$C$3:$C$501,$A21,'Unos prihoda i primitaka'!I$3:I$501)</f>
        <v>0</v>
      </c>
      <c r="H21" s="315" t="str">
        <f>'OPĆI DIO'!$C$1</f>
        <v>42024 SVEUČILIŠTE JURJA DOBRILE U PULI</v>
      </c>
    </row>
    <row r="22" spans="1:8">
      <c r="A22" s="364">
        <v>575</v>
      </c>
      <c r="B22" s="363" t="s">
        <v>1021</v>
      </c>
      <c r="C22" s="349">
        <v>0</v>
      </c>
      <c r="D22" s="349">
        <v>0</v>
      </c>
      <c r="E22" s="339">
        <f>SUMIF('Unos prihoda i primitaka'!$C$3:$C$501,$A22,'Unos prihoda i primitaka'!G$3:G$501)</f>
        <v>0</v>
      </c>
      <c r="F22" s="339">
        <f>SUMIF('Unos prihoda i primitaka'!$C$3:$C$501,$A22,'Unos prihoda i primitaka'!H$3:H$501)</f>
        <v>0</v>
      </c>
      <c r="G22" s="339">
        <f>SUMIF('Unos prihoda i primitaka'!$C$3:$C$501,$A22,'Unos prihoda i primitaka'!I$3:I$501)</f>
        <v>0</v>
      </c>
      <c r="H22" s="315" t="str">
        <f>'OPĆI DIO'!$C$1</f>
        <v>42024 SVEUČILIŠTE JURJA DOBRILE U PULI</v>
      </c>
    </row>
    <row r="23" spans="1:8" ht="30">
      <c r="A23" s="364">
        <v>576</v>
      </c>
      <c r="B23" s="363" t="s">
        <v>4819</v>
      </c>
      <c r="C23" s="349">
        <v>0</v>
      </c>
      <c r="D23" s="349">
        <v>0</v>
      </c>
      <c r="E23" s="339">
        <f>SUMIF('Unos prihoda i primitaka'!$C$3:$C$501,$A23,'Unos prihoda i primitaka'!G$3:G$501)</f>
        <v>0</v>
      </c>
      <c r="F23" s="339">
        <f>SUMIF('Unos prihoda i primitaka'!$C$3:$C$501,$A23,'Unos prihoda i primitaka'!H$3:H$501)</f>
        <v>0</v>
      </c>
      <c r="G23" s="339">
        <f>SUMIF('Unos prihoda i primitaka'!$C$3:$C$501,$A23,'Unos prihoda i primitaka'!I$3:I$501)</f>
        <v>0</v>
      </c>
      <c r="H23" s="315" t="str">
        <f>'OPĆI DIO'!$C$1</f>
        <v>42024 SVEUČILIŠTE JURJA DOBRILE U PULI</v>
      </c>
    </row>
    <row r="24" spans="1:8">
      <c r="A24" s="364">
        <v>581</v>
      </c>
      <c r="B24" s="363" t="s">
        <v>4802</v>
      </c>
      <c r="C24" s="349">
        <v>0</v>
      </c>
      <c r="D24" s="349">
        <v>0</v>
      </c>
      <c r="E24" s="339">
        <f>SUMIF('Unos prihoda i primitaka'!$C$3:$C$501,$A24,'Unos prihoda i primitaka'!G$3:G$501)</f>
        <v>0</v>
      </c>
      <c r="F24" s="339">
        <f>SUMIF('Unos prihoda i primitaka'!$C$3:$C$501,$A24,'Unos prihoda i primitaka'!H$3:H$501)</f>
        <v>0</v>
      </c>
      <c r="G24" s="339">
        <f>SUMIF('Unos prihoda i primitaka'!$C$3:$C$501,$A24,'Unos prihoda i primitaka'!I$3:I$501)</f>
        <v>0</v>
      </c>
      <c r="H24" s="315" t="str">
        <f>'OPĆI DIO'!$C$1</f>
        <v>42024 SVEUČILIŠTE JURJA DOBRILE U PULI</v>
      </c>
    </row>
    <row r="25" spans="1:8" s="347" customFormat="1">
      <c r="A25" s="366">
        <v>6</v>
      </c>
      <c r="B25" s="360" t="s">
        <v>4803</v>
      </c>
      <c r="C25" s="309">
        <f>SUM(C26:C27)</f>
        <v>172520</v>
      </c>
      <c r="D25" s="309">
        <f>SUM(D26:D27)</f>
        <v>146455</v>
      </c>
      <c r="E25" s="309">
        <f>SUM(E26:E27)</f>
        <v>31976</v>
      </c>
      <c r="F25" s="309">
        <f>SUM(F26:F27)</f>
        <v>27738</v>
      </c>
      <c r="G25" s="309">
        <f>SUM(G26:G27)</f>
        <v>27738</v>
      </c>
      <c r="H25" s="315" t="str">
        <f>'OPĆI DIO'!$C$1</f>
        <v>42024 SVEUČILIŠTE JURJA DOBRILE U PULI</v>
      </c>
    </row>
    <row r="26" spans="1:8">
      <c r="A26" s="364">
        <v>61</v>
      </c>
      <c r="B26" s="363" t="s">
        <v>4804</v>
      </c>
      <c r="C26" s="349">
        <v>172520</v>
      </c>
      <c r="D26" s="349">
        <v>146455</v>
      </c>
      <c r="E26" s="339">
        <f>SUMIF('Unos prihoda i primitaka'!$C$3:$C$501,$A26,'Unos prihoda i primitaka'!G$3:G$501)</f>
        <v>31976</v>
      </c>
      <c r="F26" s="339">
        <f>SUMIF('Unos prihoda i primitaka'!$C$3:$C$501,$A26,'Unos prihoda i primitaka'!H$3:H$501)</f>
        <v>27738</v>
      </c>
      <c r="G26" s="339">
        <f>SUMIF('Unos prihoda i primitaka'!$C$3:$C$501,$A26,'Unos prihoda i primitaka'!I$3:I$501)</f>
        <v>27738</v>
      </c>
      <c r="H26" s="315" t="str">
        <f>'OPĆI DIO'!$C$1</f>
        <v>42024 SVEUČILIŠTE JURJA DOBRILE U PULI</v>
      </c>
    </row>
    <row r="27" spans="1:8">
      <c r="A27" s="364">
        <v>63</v>
      </c>
      <c r="B27" s="363" t="s">
        <v>4805</v>
      </c>
      <c r="C27" s="349">
        <v>0</v>
      </c>
      <c r="D27" s="349"/>
      <c r="E27" s="339">
        <f>SUMIF('Unos prihoda i primitaka'!$C$3:$C$501,$A27,'Unos prihoda i primitaka'!G$3:G$501)</f>
        <v>0</v>
      </c>
      <c r="F27" s="339">
        <f>SUMIF('Unos prihoda i primitaka'!$C$3:$C$501,$A27,'Unos prihoda i primitaka'!H$3:H$501)</f>
        <v>0</v>
      </c>
      <c r="G27" s="339">
        <f>SUMIF('Unos prihoda i primitaka'!$C$3:$C$501,$A27,'Unos prihoda i primitaka'!I$3:I$501)</f>
        <v>0</v>
      </c>
      <c r="H27" s="315" t="str">
        <f>'OPĆI DIO'!$C$1</f>
        <v>42024 SVEUČILIŠTE JURJA DOBRILE U PULI</v>
      </c>
    </row>
    <row r="28" spans="1:8" s="347" customFormat="1" ht="33.75" customHeight="1">
      <c r="A28" s="366">
        <v>7</v>
      </c>
      <c r="B28" s="360" t="s">
        <v>4806</v>
      </c>
      <c r="C28" s="309">
        <f>+C29</f>
        <v>293</v>
      </c>
      <c r="D28" s="309">
        <f>+D29</f>
        <v>1858</v>
      </c>
      <c r="E28" s="309">
        <f>+E29</f>
        <v>1858</v>
      </c>
      <c r="F28" s="309">
        <f>+F29</f>
        <v>1858</v>
      </c>
      <c r="G28" s="309">
        <f>+G29</f>
        <v>1858</v>
      </c>
      <c r="H28" s="315" t="str">
        <f>'OPĆI DIO'!$C$1</f>
        <v>42024 SVEUČILIŠTE JURJA DOBRILE U PULI</v>
      </c>
    </row>
    <row r="29" spans="1:8" ht="30">
      <c r="A29" s="364">
        <v>71</v>
      </c>
      <c r="B29" s="363" t="s">
        <v>4807</v>
      </c>
      <c r="C29" s="349">
        <v>293</v>
      </c>
      <c r="D29" s="349">
        <v>1858</v>
      </c>
      <c r="E29" s="339">
        <f>SUMIF('Unos prihoda i primitaka'!$C$3:$C$501,$A29,'Unos prihoda i primitaka'!G$3:G$501)</f>
        <v>1858</v>
      </c>
      <c r="F29" s="339">
        <f>SUMIF('Unos prihoda i primitaka'!$C$3:$C$501,$A29,'Unos prihoda i primitaka'!H$3:H$501)</f>
        <v>1858</v>
      </c>
      <c r="G29" s="339">
        <f>SUMIF('Unos prihoda i primitaka'!$C$3:$C$501,$A29,'Unos prihoda i primitaka'!I$3:I$501)</f>
        <v>1858</v>
      </c>
      <c r="H29" s="315" t="str">
        <f>'OPĆI DIO'!$C$1</f>
        <v>42024 SVEUČILIŠTE JURJA DOBRILE U PULI</v>
      </c>
    </row>
    <row r="30" spans="1:8" ht="24" customHeight="1">
      <c r="A30" s="364">
        <v>0</v>
      </c>
      <c r="B30" s="359" t="s">
        <v>251</v>
      </c>
      <c r="C30" s="310">
        <f>+C31+C34+C36+C39+C50+C53</f>
        <v>13135694</v>
      </c>
      <c r="D30" s="310">
        <f>+D31+D34+D36+D39+D50+D53</f>
        <v>24937207</v>
      </c>
      <c r="E30" s="310">
        <f>+E31+E34+E36+E39+E50+E53</f>
        <v>14785467</v>
      </c>
      <c r="F30" s="310">
        <f>+F31+F34+F36+F39+F50+F53</f>
        <v>13456359</v>
      </c>
      <c r="G30" s="310">
        <f>+G31+G34+G36+G39+G50+G53</f>
        <v>13454161</v>
      </c>
      <c r="H30" s="315" t="str">
        <f>'OPĆI DIO'!$C$1</f>
        <v>42024 SVEUČILIŠTE JURJA DOBRILE U PULI</v>
      </c>
    </row>
    <row r="31" spans="1:8" s="347" customFormat="1">
      <c r="A31" s="366">
        <v>1</v>
      </c>
      <c r="B31" s="360" t="s">
        <v>4787</v>
      </c>
      <c r="C31" s="309">
        <f>+C32+C33</f>
        <v>8995874</v>
      </c>
      <c r="D31" s="309">
        <f>+D32+D33</f>
        <v>15667430</v>
      </c>
      <c r="E31" s="309">
        <f>+E32+E33</f>
        <v>11156952</v>
      </c>
      <c r="F31" s="309">
        <f>+F32+F33</f>
        <v>11186787</v>
      </c>
      <c r="G31" s="309">
        <f>+G32+G33</f>
        <v>11192147</v>
      </c>
      <c r="H31" s="315" t="str">
        <f>'OPĆI DIO'!$C$1</f>
        <v>42024 SVEUČILIŠTE JURJA DOBRILE U PULI</v>
      </c>
    </row>
    <row r="32" spans="1:8">
      <c r="A32" s="364">
        <v>11</v>
      </c>
      <c r="B32" s="361" t="s">
        <v>4788</v>
      </c>
      <c r="C32" s="349">
        <v>8922587</v>
      </c>
      <c r="D32" s="349">
        <v>11176168</v>
      </c>
      <c r="E32" s="341">
        <f>SUMIF('Unos rashoda i izdataka'!$Q$3:$Q$501,$A32,'Unos rashoda i izdataka'!J$3:J$501)+SUMIF('Unos rashoda P4'!$A$3:$A$501,$A32,'Unos rashoda P4'!H$3:H$501)</f>
        <v>11156952</v>
      </c>
      <c r="F32" s="341">
        <f>SUMIF('Unos rashoda i izdataka'!$Q$3:$Q$501,$A32,'Unos rashoda i izdataka'!K$3:K$501)+SUMIF('Unos rashoda P4'!$A$3:$A$501,$A32,'Unos rashoda P4'!I$3:I$501)</f>
        <v>11186787</v>
      </c>
      <c r="G32" s="341">
        <f>SUMIF('Unos rashoda i izdataka'!$Q$3:$Q$501,$A32,'Unos rashoda i izdataka'!L$3:L$501)+SUMIF('Unos rashoda P4'!$A$3:$A$501,$A32,'Unos rashoda P4'!J$3:J$501)</f>
        <v>11192147</v>
      </c>
      <c r="H32" s="315" t="str">
        <f>'OPĆI DIO'!$C$1</f>
        <v>42024 SVEUČILIŠTE JURJA DOBRILE U PULI</v>
      </c>
    </row>
    <row r="33" spans="1:8">
      <c r="A33" s="364">
        <v>12</v>
      </c>
      <c r="B33" s="362" t="s">
        <v>4789</v>
      </c>
      <c r="C33" s="349">
        <v>73287</v>
      </c>
      <c r="D33" s="349">
        <v>4491262</v>
      </c>
      <c r="E33" s="341">
        <f>SUMIF('Unos rashoda i izdataka'!$Q$3:$Q$501,$A33,'Unos rashoda i izdataka'!J$3:J$501)+SUMIF('Unos rashoda P4'!$A$3:$A$501,$A33,'Unos rashoda P4'!H$3:H$501)</f>
        <v>0</v>
      </c>
      <c r="F33" s="341">
        <f>SUMIF('Unos rashoda i izdataka'!$Q$3:$Q$501,$A33,'Unos rashoda i izdataka'!K$3:K$501)+SUMIF('Unos rashoda P4'!$A$3:$A$501,$A33,'Unos rashoda P4'!I$3:I$501)</f>
        <v>0</v>
      </c>
      <c r="G33" s="341">
        <f>SUMIF('Unos rashoda i izdataka'!$Q$3:$Q$501,$A33,'Unos rashoda i izdataka'!L$3:L$501)+SUMIF('Unos rashoda P4'!$A$3:$A$501,$A33,'Unos rashoda P4'!J$3:J$501)</f>
        <v>0</v>
      </c>
      <c r="H33" s="315" t="str">
        <f>'OPĆI DIO'!$C$1</f>
        <v>42024 SVEUČILIŠTE JURJA DOBRILE U PULI</v>
      </c>
    </row>
    <row r="34" spans="1:8" s="347" customFormat="1">
      <c r="A34" s="366">
        <v>3</v>
      </c>
      <c r="B34" s="360" t="s">
        <v>4790</v>
      </c>
      <c r="C34" s="309">
        <f>+C35</f>
        <v>474662</v>
      </c>
      <c r="D34" s="309">
        <f>+D35</f>
        <v>1003935</v>
      </c>
      <c r="E34" s="309">
        <f>+E35</f>
        <v>506545</v>
      </c>
      <c r="F34" s="309">
        <f>+F35</f>
        <v>401500</v>
      </c>
      <c r="G34" s="309">
        <f>+G35</f>
        <v>355791</v>
      </c>
      <c r="H34" s="315" t="str">
        <f>'OPĆI DIO'!$C$1</f>
        <v>42024 SVEUČILIŠTE JURJA DOBRILE U PULI</v>
      </c>
    </row>
    <row r="35" spans="1:8">
      <c r="A35" s="367">
        <v>31</v>
      </c>
      <c r="B35" s="363" t="s">
        <v>4791</v>
      </c>
      <c r="C35" s="349">
        <v>474662</v>
      </c>
      <c r="D35" s="349">
        <v>1003935</v>
      </c>
      <c r="E35" s="341">
        <f>SUMIF('Unos rashoda i izdataka'!$Q$3:$Q$501,$A35,'Unos rashoda i izdataka'!J$3:J$501)+SUMIF('Unos rashoda P4'!$A$3:$A$501,$A35,'Unos rashoda P4'!H$3:H$501)-'B.2 RAČUN FINANC IF'!E13</f>
        <v>506545</v>
      </c>
      <c r="F35" s="341">
        <f>SUMIF('Unos rashoda i izdataka'!$Q$3:$Q$501,$A35,'Unos rashoda i izdataka'!K$3:K$501)+SUMIF('Unos rashoda P4'!$A$3:$A$501,$A35,'Unos rashoda P4'!I$3:I$501)-'B.2 RAČUN FINANC IF'!F13</f>
        <v>401500</v>
      </c>
      <c r="G35" s="341">
        <f>SUMIF('Unos rashoda i izdataka'!$Q$3:$Q$501,$A35,'Unos rashoda i izdataka'!L$3:L$501)+SUMIF('Unos rashoda P4'!$A$3:$A$501,$A35,'Unos rashoda P4'!J$3:J$501)-'B.2 RAČUN FINANC IF'!G13</f>
        <v>355791</v>
      </c>
      <c r="H35" s="315" t="str">
        <f>'OPĆI DIO'!$C$1</f>
        <v>42024 SVEUČILIŠTE JURJA DOBRILE U PULI</v>
      </c>
    </row>
    <row r="36" spans="1:8" s="347" customFormat="1">
      <c r="A36" s="366">
        <v>4</v>
      </c>
      <c r="B36" s="360" t="s">
        <v>4792</v>
      </c>
      <c r="C36" s="309">
        <f>+C37+C38</f>
        <v>1440808</v>
      </c>
      <c r="D36" s="309">
        <f>+D37+D38</f>
        <v>2391422</v>
      </c>
      <c r="E36" s="309">
        <f>+E37+E38</f>
        <v>2291284</v>
      </c>
      <c r="F36" s="309">
        <f>+F37+F38</f>
        <v>1488318</v>
      </c>
      <c r="G36" s="309">
        <f>+G37+G38</f>
        <v>1482211</v>
      </c>
      <c r="H36" s="315" t="str">
        <f>'OPĆI DIO'!$C$1</f>
        <v>42024 SVEUČILIŠTE JURJA DOBRILE U PULI</v>
      </c>
    </row>
    <row r="37" spans="1:8">
      <c r="A37" s="364">
        <v>41</v>
      </c>
      <c r="B37" s="363" t="s">
        <v>4793</v>
      </c>
      <c r="C37" s="349">
        <v>0</v>
      </c>
      <c r="D37" s="349">
        <v>0</v>
      </c>
      <c r="E37" s="341">
        <f>SUMIF('Unos rashoda i izdataka'!$Q$3:$Q$501,$A37,'Unos rashoda i izdataka'!J$3:J$501)+SUMIF('Unos rashoda P4'!$A$3:$A$501,$A37,'Unos rashoda P4'!H$3:H$501)</f>
        <v>0</v>
      </c>
      <c r="F37" s="341">
        <f>SUMIF('Unos rashoda i izdataka'!$Q$3:$Q$501,$A37,'Unos rashoda i izdataka'!K$3:K$501)+SUMIF('Unos rashoda P4'!$A$3:$A$501,$A37,'Unos rashoda P4'!I$3:I$501)</f>
        <v>0</v>
      </c>
      <c r="G37" s="341">
        <f>SUMIF('Unos rashoda i izdataka'!$Q$3:$Q$501,$A37,'Unos rashoda i izdataka'!L$3:L$501)+SUMIF('Unos rashoda P4'!$A$3:$A$501,$A37,'Unos rashoda P4'!J$3:J$501)</f>
        <v>0</v>
      </c>
      <c r="H37" s="315" t="str">
        <f>'OPĆI DIO'!$C$1</f>
        <v>42024 SVEUČILIŠTE JURJA DOBRILE U PULI</v>
      </c>
    </row>
    <row r="38" spans="1:8">
      <c r="A38" s="364">
        <v>43</v>
      </c>
      <c r="B38" s="363" t="s">
        <v>4794</v>
      </c>
      <c r="C38" s="349">
        <v>1440808</v>
      </c>
      <c r="D38" s="349">
        <v>2391422</v>
      </c>
      <c r="E38" s="341">
        <f>SUMIF('Unos rashoda i izdataka'!$Q$3:$Q$501,$A38,'Unos rashoda i izdataka'!J$3:J$501)+SUMIF('Unos rashoda P4'!$A$3:$A$501,$A38,'Unos rashoda P4'!H$3:H$501)</f>
        <v>2291284</v>
      </c>
      <c r="F38" s="341">
        <f>SUMIF('Unos rashoda i izdataka'!$Q$3:$Q$501,$A38,'Unos rashoda i izdataka'!K$3:K$501)+SUMIF('Unos rashoda P4'!$A$3:$A$501,$A38,'Unos rashoda P4'!I$3:I$501)</f>
        <v>1488318</v>
      </c>
      <c r="G38" s="341">
        <f>SUMIF('Unos rashoda i izdataka'!$Q$3:$Q$501,$A38,'Unos rashoda i izdataka'!L$3:L$501)+SUMIF('Unos rashoda P4'!$A$3:$A$501,$A38,'Unos rashoda P4'!J$3:J$501)</f>
        <v>1482211</v>
      </c>
      <c r="H38" s="315" t="str">
        <f>'OPĆI DIO'!$C$1</f>
        <v>42024 SVEUČILIŠTE JURJA DOBRILE U PULI</v>
      </c>
    </row>
    <row r="39" spans="1:8" s="347" customFormat="1">
      <c r="A39" s="366">
        <v>5</v>
      </c>
      <c r="B39" s="360" t="s">
        <v>4795</v>
      </c>
      <c r="C39" s="309">
        <f>SUM(C40:C49)</f>
        <v>2032832</v>
      </c>
      <c r="D39" s="309">
        <f>SUM(D40:D49)</f>
        <v>5734834</v>
      </c>
      <c r="E39" s="309">
        <f>SUM(E40:E49)</f>
        <v>796852</v>
      </c>
      <c r="F39" s="309">
        <f>SUM(F40:F49)</f>
        <v>350158</v>
      </c>
      <c r="G39" s="309">
        <f>SUM(G40:G49)</f>
        <v>394416</v>
      </c>
      <c r="H39" s="315" t="str">
        <f>'OPĆI DIO'!$C$1</f>
        <v>42024 SVEUČILIŠTE JURJA DOBRILE U PULI</v>
      </c>
    </row>
    <row r="40" spans="1:8">
      <c r="A40" s="364">
        <v>51</v>
      </c>
      <c r="B40" s="363" t="s">
        <v>4796</v>
      </c>
      <c r="C40" s="349">
        <v>23557</v>
      </c>
      <c r="D40" s="349">
        <v>324514</v>
      </c>
      <c r="E40" s="341">
        <f>SUMIF('Unos rashoda i izdataka'!$Q$3:$Q$501,$A40,'Unos rashoda i izdataka'!J$3:J$501)+SUMIF('Unos rashoda P4'!$A$3:$A$501,$A40,'Unos rashoda P4'!H$3:H$501)</f>
        <v>72325</v>
      </c>
      <c r="F40" s="341">
        <f>SUMIF('Unos rashoda i izdataka'!$Q$3:$Q$501,$A40,'Unos rashoda i izdataka'!K$3:K$501)+SUMIF('Unos rashoda P4'!$A$3:$A$501,$A40,'Unos rashoda P4'!I$3:I$501)</f>
        <v>22596</v>
      </c>
      <c r="G40" s="341">
        <f>SUMIF('Unos rashoda i izdataka'!$Q$3:$Q$501,$A40,'Unos rashoda i izdataka'!L$3:L$501)+SUMIF('Unos rashoda P4'!$A$3:$A$501,$A40,'Unos rashoda P4'!J$3:J$501)</f>
        <v>3256</v>
      </c>
      <c r="H40" s="315" t="str">
        <f>'OPĆI DIO'!$C$1</f>
        <v>42024 SVEUČILIŠTE JURJA DOBRILE U PULI</v>
      </c>
    </row>
    <row r="41" spans="1:8">
      <c r="A41" s="364">
        <v>52</v>
      </c>
      <c r="B41" s="363" t="s">
        <v>4797</v>
      </c>
      <c r="C41" s="349">
        <f>741720-18579</f>
        <v>723141</v>
      </c>
      <c r="D41" s="349">
        <v>761852</v>
      </c>
      <c r="E41" s="341">
        <f>SUMIF('Unos rashoda i izdataka'!$Q$3:$Q$501,$A41,'Unos rashoda i izdataka'!J$3:J$501)+SUMIF('Unos rashoda P4'!$A$3:$A$501,$A41,'Unos rashoda P4'!H$3:H$501)</f>
        <v>724527</v>
      </c>
      <c r="F41" s="341">
        <f>SUMIF('Unos rashoda i izdataka'!$Q$3:$Q$501,$A41,'Unos rashoda i izdataka'!K$3:K$501)+SUMIF('Unos rashoda P4'!$A$3:$A$501,$A41,'Unos rashoda P4'!I$3:I$501)</f>
        <v>327562</v>
      </c>
      <c r="G41" s="341">
        <f>SUMIF('Unos rashoda i izdataka'!$Q$3:$Q$501,$A41,'Unos rashoda i izdataka'!L$3:L$501)+SUMIF('Unos rashoda P4'!$A$3:$A$501,$A41,'Unos rashoda P4'!J$3:J$501)</f>
        <v>391160</v>
      </c>
      <c r="H41" s="315" t="str">
        <f>'OPĆI DIO'!$C$1</f>
        <v>42024 SVEUČILIŠTE JURJA DOBRILE U PULI</v>
      </c>
    </row>
    <row r="42" spans="1:8">
      <c r="A42" s="364">
        <v>552</v>
      </c>
      <c r="B42" s="363" t="s">
        <v>4798</v>
      </c>
      <c r="C42" s="349">
        <v>0</v>
      </c>
      <c r="D42" s="349">
        <v>0</v>
      </c>
      <c r="E42" s="341">
        <f>SUMIF('Unos rashoda i izdataka'!$Q$3:$Q$501,$A42,'Unos rashoda i izdataka'!J$3:J$501)+SUMIF('Unos rashoda P4'!$A$3:$A$501,$A42,'Unos rashoda P4'!H$3:H$501)</f>
        <v>0</v>
      </c>
      <c r="F42" s="341">
        <f>SUMIF('Unos rashoda i izdataka'!$Q$3:$Q$501,$A42,'Unos rashoda i izdataka'!K$3:K$501)+SUMIF('Unos rashoda P4'!$A$3:$A$501,$A42,'Unos rashoda P4'!I$3:I$501)</f>
        <v>0</v>
      </c>
      <c r="G42" s="341">
        <f>SUMIF('Unos rashoda i izdataka'!$Q$3:$Q$501,$A42,'Unos rashoda i izdataka'!L$3:L$501)+SUMIF('Unos rashoda P4'!$A$3:$A$501,$A42,'Unos rashoda P4'!J$3:J$501)</f>
        <v>0</v>
      </c>
      <c r="H42" s="315" t="str">
        <f>'OPĆI DIO'!$C$1</f>
        <v>42024 SVEUČILIŠTE JURJA DOBRILE U PULI</v>
      </c>
    </row>
    <row r="43" spans="1:8">
      <c r="A43" s="364">
        <v>559</v>
      </c>
      <c r="B43" s="363" t="s">
        <v>4799</v>
      </c>
      <c r="C43" s="349">
        <v>0</v>
      </c>
      <c r="D43" s="349">
        <v>0</v>
      </c>
      <c r="E43" s="341">
        <f>SUMIF('Unos rashoda i izdataka'!$Q$3:$Q$501,$A43,'Unos rashoda i izdataka'!J$3:J$501)+SUMIF('Unos rashoda P4'!$A$3:$A$501,$A43,'Unos rashoda P4'!H$3:H$501)</f>
        <v>0</v>
      </c>
      <c r="F43" s="341">
        <f>SUMIF('Unos rashoda i izdataka'!$Q$3:$Q$501,$A43,'Unos rashoda i izdataka'!K$3:K$501)+SUMIF('Unos rashoda P4'!$A$3:$A$501,$A43,'Unos rashoda P4'!I$3:I$501)</f>
        <v>0</v>
      </c>
      <c r="G43" s="341">
        <f>SUMIF('Unos rashoda i izdataka'!$Q$3:$Q$501,$A43,'Unos rashoda i izdataka'!L$3:L$501)+SUMIF('Unos rashoda P4'!$A$3:$A$501,$A43,'Unos rashoda P4'!J$3:J$501)</f>
        <v>0</v>
      </c>
      <c r="H43" s="315" t="str">
        <f>'OPĆI DIO'!$C$1</f>
        <v>42024 SVEUČILIŠTE JURJA DOBRILE U PULI</v>
      </c>
    </row>
    <row r="44" spans="1:8">
      <c r="A44" s="364">
        <v>561</v>
      </c>
      <c r="B44" s="363" t="s">
        <v>4800</v>
      </c>
      <c r="C44" s="349">
        <v>152851</v>
      </c>
      <c r="D44" s="349">
        <v>271281</v>
      </c>
      <c r="E44" s="341">
        <f>SUMIF('Unos rashoda i izdataka'!$Q$3:$Q$501,$A44,'Unos rashoda i izdataka'!J$3:J$501)+SUMIF('Unos rashoda P4'!$A$3:$A$501,$A44,'Unos rashoda P4'!H$3:H$501)</f>
        <v>0</v>
      </c>
      <c r="F44" s="341">
        <f>SUMIF('Unos rashoda i izdataka'!$Q$3:$Q$501,$A44,'Unos rashoda i izdataka'!K$3:K$501)+SUMIF('Unos rashoda P4'!$A$3:$A$501,$A44,'Unos rashoda P4'!I$3:I$501)</f>
        <v>0</v>
      </c>
      <c r="G44" s="341">
        <f>SUMIF('Unos rashoda i izdataka'!$Q$3:$Q$501,$A44,'Unos rashoda i izdataka'!L$3:L$501)+SUMIF('Unos rashoda P4'!$A$3:$A$501,$A44,'Unos rashoda P4'!J$3:J$501)</f>
        <v>0</v>
      </c>
      <c r="H44" s="315" t="str">
        <f>'OPĆI DIO'!$C$1</f>
        <v>42024 SVEUČILIŠTE JURJA DOBRILE U PULI</v>
      </c>
    </row>
    <row r="45" spans="1:8" ht="20.25" customHeight="1">
      <c r="A45" s="364">
        <v>563</v>
      </c>
      <c r="B45" s="363" t="s">
        <v>4801</v>
      </c>
      <c r="C45" s="349">
        <v>1133283</v>
      </c>
      <c r="D45" s="349">
        <v>4377187</v>
      </c>
      <c r="E45" s="341">
        <f>SUMIF('Unos rashoda i izdataka'!$Q$3:$Q$501,$A45,'Unos rashoda i izdataka'!J$3:J$501)+SUMIF('Unos rashoda P4'!$A$3:$A$501,$A45,'Unos rashoda P4'!H$3:H$501)</f>
        <v>0</v>
      </c>
      <c r="F45" s="341">
        <f>SUMIF('Unos rashoda i izdataka'!$Q$3:$Q$501,$A45,'Unos rashoda i izdataka'!K$3:K$501)+SUMIF('Unos rashoda P4'!$A$3:$A$501,$A45,'Unos rashoda P4'!I$3:I$501)</f>
        <v>0</v>
      </c>
      <c r="G45" s="341">
        <f>SUMIF('Unos rashoda i izdataka'!$Q$3:$Q$501,$A45,'Unos rashoda i izdataka'!L$3:L$501)+SUMIF('Unos rashoda P4'!$A$3:$A$501,$A45,'Unos rashoda P4'!J$3:J$501)</f>
        <v>0</v>
      </c>
      <c r="H45" s="315" t="str">
        <f>'OPĆI DIO'!$C$1</f>
        <v>42024 SVEUČILIŠTE JURJA DOBRILE U PULI</v>
      </c>
    </row>
    <row r="46" spans="1:8" ht="30">
      <c r="A46" s="364">
        <v>573</v>
      </c>
      <c r="B46" s="363" t="s">
        <v>1020</v>
      </c>
      <c r="C46" s="349">
        <v>0</v>
      </c>
      <c r="D46" s="349">
        <v>0</v>
      </c>
      <c r="E46" s="341">
        <f>SUMIF('Unos rashoda i izdataka'!$Q$3:$Q$501,$A46,'Unos rashoda i izdataka'!J$3:J$501)+SUMIF('Unos rashoda P4'!$A$3:$A$501,$A46,'Unos rashoda P4'!H$3:H$501)</f>
        <v>0</v>
      </c>
      <c r="F46" s="341">
        <f>SUMIF('Unos rashoda i izdataka'!$Q$3:$Q$501,$A46,'Unos rashoda i izdataka'!K$3:K$501)+SUMIF('Unos rashoda P4'!$A$3:$A$501,$A46,'Unos rashoda P4'!I$3:I$501)</f>
        <v>0</v>
      </c>
      <c r="G46" s="341">
        <f>SUMIF('Unos rashoda i izdataka'!$Q$3:$Q$501,$A46,'Unos rashoda i izdataka'!L$3:L$501)+SUMIF('Unos rashoda P4'!$A$3:$A$501,$A46,'Unos rashoda P4'!J$3:J$501)</f>
        <v>0</v>
      </c>
      <c r="H46" s="315" t="str">
        <f>'OPĆI DIO'!$C$1</f>
        <v>42024 SVEUČILIŠTE JURJA DOBRILE U PULI</v>
      </c>
    </row>
    <row r="47" spans="1:8">
      <c r="A47" s="364">
        <v>575</v>
      </c>
      <c r="B47" s="363" t="s">
        <v>1021</v>
      </c>
      <c r="C47" s="349">
        <v>0</v>
      </c>
      <c r="D47" s="349">
        <v>0</v>
      </c>
      <c r="E47" s="341">
        <f>SUMIF('Unos rashoda i izdataka'!$Q$3:$Q$501,$A47,'Unos rashoda i izdataka'!J$3:J$501)+SUMIF('Unos rashoda P4'!$A$3:$A$501,$A47,'Unos rashoda P4'!H$3:H$501)</f>
        <v>0</v>
      </c>
      <c r="F47" s="341">
        <f>SUMIF('Unos rashoda i izdataka'!$Q$3:$Q$501,$A47,'Unos rashoda i izdataka'!K$3:K$501)+SUMIF('Unos rashoda P4'!$A$3:$A$501,$A47,'Unos rashoda P4'!I$3:I$501)</f>
        <v>0</v>
      </c>
      <c r="G47" s="341">
        <f>SUMIF('Unos rashoda i izdataka'!$Q$3:$Q$501,$A47,'Unos rashoda i izdataka'!L$3:L$501)+SUMIF('Unos rashoda P4'!$A$3:$A$501,$A47,'Unos rashoda P4'!J$3:J$501)</f>
        <v>0</v>
      </c>
      <c r="H47" s="315" t="str">
        <f>'OPĆI DIO'!$C$1</f>
        <v>42024 SVEUČILIŠTE JURJA DOBRILE U PULI</v>
      </c>
    </row>
    <row r="48" spans="1:8" ht="30">
      <c r="A48" s="368">
        <v>576</v>
      </c>
      <c r="B48" s="363" t="s">
        <v>4819</v>
      </c>
      <c r="C48" s="349">
        <v>0</v>
      </c>
      <c r="D48" s="349">
        <v>0</v>
      </c>
      <c r="E48" s="341">
        <f>SUMIF('Unos rashoda i izdataka'!$Q$3:$Q$501,$A48,'Unos rashoda i izdataka'!J$3:J$501)+SUMIF('Unos rashoda P4'!$A$3:$A$501,$A48,'Unos rashoda P4'!H$3:H$501)</f>
        <v>0</v>
      </c>
      <c r="F48" s="341">
        <f>SUMIF('Unos rashoda i izdataka'!$Q$3:$Q$501,$A48,'Unos rashoda i izdataka'!K$3:K$501)+SUMIF('Unos rashoda P4'!$A$3:$A$501,$A48,'Unos rashoda P4'!I$3:I$501)</f>
        <v>0</v>
      </c>
      <c r="G48" s="341">
        <f>SUMIF('Unos rashoda i izdataka'!$Q$3:$Q$501,$A48,'Unos rashoda i izdataka'!L$3:L$501)+SUMIF('Unos rashoda P4'!$A$3:$A$501,$A48,'Unos rashoda P4'!J$3:J$501)</f>
        <v>0</v>
      </c>
      <c r="H48" s="315" t="str">
        <f>'OPĆI DIO'!$C$1</f>
        <v>42024 SVEUČILIŠTE JURJA DOBRILE U PULI</v>
      </c>
    </row>
    <row r="49" spans="1:8">
      <c r="A49" s="364">
        <v>581</v>
      </c>
      <c r="B49" s="363" t="s">
        <v>4802</v>
      </c>
      <c r="C49" s="349">
        <v>0</v>
      </c>
      <c r="D49" s="349">
        <v>0</v>
      </c>
      <c r="E49" s="341">
        <f>SUMIF('Unos rashoda i izdataka'!$Q$3:$Q$501,$A49,'Unos rashoda i izdataka'!J$3:J$501)+SUMIF('Unos rashoda P4'!$A$3:$A$501,$A49,'Unos rashoda P4'!H$3:H$501)</f>
        <v>0</v>
      </c>
      <c r="F49" s="341">
        <f>SUMIF('Unos rashoda i izdataka'!$Q$3:$Q$501,$A49,'Unos rashoda i izdataka'!K$3:K$501)+SUMIF('Unos rashoda P4'!$A$3:$A$501,$A49,'Unos rashoda P4'!I$3:I$501)</f>
        <v>0</v>
      </c>
      <c r="G49" s="341">
        <f>SUMIF('Unos rashoda i izdataka'!$Q$3:$Q$501,$A49,'Unos rashoda i izdataka'!L$3:L$501)+SUMIF('Unos rashoda P4'!$A$3:$A$501,$A49,'Unos rashoda P4'!J$3:J$501)</f>
        <v>0</v>
      </c>
      <c r="H49" s="315" t="str">
        <f>'OPĆI DIO'!$C$1</f>
        <v>42024 SVEUČILIŠTE JURJA DOBRILE U PULI</v>
      </c>
    </row>
    <row r="50" spans="1:8" s="347" customFormat="1">
      <c r="A50" s="366">
        <v>6</v>
      </c>
      <c r="B50" s="360" t="s">
        <v>4803</v>
      </c>
      <c r="C50" s="309">
        <f>+C51+C52</f>
        <v>191518</v>
      </c>
      <c r="D50" s="309">
        <f>+D51+D52</f>
        <v>129481</v>
      </c>
      <c r="E50" s="309">
        <f>+E51+E52</f>
        <v>31976</v>
      </c>
      <c r="F50" s="309">
        <f>+F51+F52</f>
        <v>27738</v>
      </c>
      <c r="G50" s="309">
        <f>+G51+G52</f>
        <v>27738</v>
      </c>
      <c r="H50" s="315" t="str">
        <f>'OPĆI DIO'!$C$1</f>
        <v>42024 SVEUČILIŠTE JURJA DOBRILE U PULI</v>
      </c>
    </row>
    <row r="51" spans="1:8">
      <c r="A51" s="364">
        <v>61</v>
      </c>
      <c r="B51" s="363" t="s">
        <v>4804</v>
      </c>
      <c r="C51" s="349">
        <v>191518</v>
      </c>
      <c r="D51" s="349">
        <v>129481</v>
      </c>
      <c r="E51" s="341">
        <f>SUMIF('Unos rashoda i izdataka'!$Q$3:$Q$501,$A51,'Unos rashoda i izdataka'!J$3:J$501)+SUMIF('Unos rashoda P4'!$A$3:$A$501,$A51,'Unos rashoda P4'!H$3:H$501)</f>
        <v>31976</v>
      </c>
      <c r="F51" s="341">
        <f>SUMIF('Unos rashoda i izdataka'!$Q$3:$Q$501,$A51,'Unos rashoda i izdataka'!K$3:K$501)+SUMIF('Unos rashoda P4'!$A$3:$A$501,$A51,'Unos rashoda P4'!I$3:I$501)</f>
        <v>27738</v>
      </c>
      <c r="G51" s="341">
        <f>SUMIF('Unos rashoda i izdataka'!$Q$3:$Q$501,$A51,'Unos rashoda i izdataka'!L$3:L$501)+SUMIF('Unos rashoda P4'!$A$3:$A$501,$A51,'Unos rashoda P4'!J$3:J$501)</f>
        <v>27738</v>
      </c>
      <c r="H51" s="315" t="str">
        <f>'OPĆI DIO'!$C$1</f>
        <v>42024 SVEUČILIŠTE JURJA DOBRILE U PULI</v>
      </c>
    </row>
    <row r="52" spans="1:8">
      <c r="A52" s="364">
        <v>63</v>
      </c>
      <c r="B52" s="363" t="s">
        <v>4805</v>
      </c>
      <c r="C52" s="349">
        <v>0</v>
      </c>
      <c r="D52" s="349">
        <v>0</v>
      </c>
      <c r="E52" s="341">
        <f>SUMIF('Unos rashoda i izdataka'!$Q$3:$Q$501,$A52,'Unos rashoda i izdataka'!J$3:J$501)+SUMIF('Unos rashoda P4'!$A$3:$A$501,$A52,'Unos rashoda P4'!H$3:H$501)</f>
        <v>0</v>
      </c>
      <c r="F52" s="341">
        <f>SUMIF('Unos rashoda i izdataka'!$Q$3:$Q$501,$A52,'Unos rashoda i izdataka'!K$3:K$501)+SUMIF('Unos rashoda P4'!$A$3:$A$501,$A52,'Unos rashoda P4'!I$3:I$501)</f>
        <v>0</v>
      </c>
      <c r="G52" s="341">
        <f>SUMIF('Unos rashoda i izdataka'!$Q$3:$Q$501,$A52,'Unos rashoda i izdataka'!L$3:L$501)+SUMIF('Unos rashoda P4'!$A$3:$A$501,$A52,'Unos rashoda P4'!J$3:J$501)</f>
        <v>0</v>
      </c>
      <c r="H52" s="315" t="str">
        <f>'OPĆI DIO'!$C$1</f>
        <v>42024 SVEUČILIŠTE JURJA DOBRILE U PULI</v>
      </c>
    </row>
    <row r="53" spans="1:8" s="347" customFormat="1" ht="27.75" customHeight="1">
      <c r="A53" s="366">
        <v>7</v>
      </c>
      <c r="B53" s="360" t="s">
        <v>4806</v>
      </c>
      <c r="C53" s="309">
        <f>+C54</f>
        <v>0</v>
      </c>
      <c r="D53" s="309">
        <f>+D54</f>
        <v>10105</v>
      </c>
      <c r="E53" s="309">
        <f>+E54</f>
        <v>1858</v>
      </c>
      <c r="F53" s="309">
        <f>+F54</f>
        <v>1858</v>
      </c>
      <c r="G53" s="309">
        <f>+G54</f>
        <v>1858</v>
      </c>
      <c r="H53" s="315" t="str">
        <f>'OPĆI DIO'!$C$1</f>
        <v>42024 SVEUČILIŠTE JURJA DOBRILE U PULI</v>
      </c>
    </row>
    <row r="54" spans="1:8" ht="30">
      <c r="A54" s="364">
        <v>71</v>
      </c>
      <c r="B54" s="363" t="s">
        <v>4807</v>
      </c>
      <c r="C54" s="349">
        <v>0</v>
      </c>
      <c r="D54" s="349">
        <v>10105</v>
      </c>
      <c r="E54" s="341">
        <f>SUMIF('Unos rashoda i izdataka'!$Q$3:$Q$501,$A54,'Unos rashoda i izdataka'!J$3:J$501)+SUMIF('Unos rashoda P4'!$A$3:$A$501,$A54,'Unos rashoda P4'!H$3:H$501)</f>
        <v>1858</v>
      </c>
      <c r="F54" s="341">
        <f>SUMIF('Unos rashoda i izdataka'!$Q$3:$Q$501,$A54,'Unos rashoda i izdataka'!K$3:K$501)+SUMIF('Unos rashoda P4'!$A$3:$A$501,$A54,'Unos rashoda P4'!I$3:I$501)</f>
        <v>1858</v>
      </c>
      <c r="G54" s="341">
        <f>SUMIF('Unos rashoda i izdataka'!$Q$3:$Q$501,$A54,'Unos rashoda i izdataka'!L$3:L$501)+SUMIF('Unos rashoda P4'!$A$3:$A$501,$A54,'Unos rashoda P4'!J$3:J$501)</f>
        <v>1858</v>
      </c>
      <c r="H54" s="315" t="str">
        <f>'OPĆI DIO'!$C$1</f>
        <v>42024 SVEUČILIŠTE JURJA DOBRILE U PULI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0" activePane="bottomRight" state="frozen"/>
      <selection pane="topRight" activeCell="B1" sqref="B1"/>
      <selection pane="bottomLeft" activeCell="A4" sqref="A4"/>
      <selection pane="bottomRight" activeCell="C71" sqref="C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4" customFormat="1" ht="28.5" customHeight="1">
      <c r="A5" s="352"/>
      <c r="B5" s="352" t="s">
        <v>3912</v>
      </c>
      <c r="C5" s="353">
        <f>+C6+C15+C21+C28+C38+C45+C52+C59+C66+C75</f>
        <v>13135694</v>
      </c>
      <c r="D5" s="353">
        <f>+D6+D15+D21+D28+D38+D45+D52+D59+D66+D75</f>
        <v>24937207</v>
      </c>
      <c r="E5" s="353">
        <f>+E6+E15+E21+E28+E38+E45+E52+E59+E66+E75</f>
        <v>14785467</v>
      </c>
      <c r="F5" s="353">
        <f>+F6+F15+F21+F28+F38+F45+F52+F59+F66+F75</f>
        <v>13456359</v>
      </c>
      <c r="G5" s="353">
        <f>+G6+G15+G21+G28+G38+G45+G52+G59+G66+G75</f>
        <v>13454161</v>
      </c>
    </row>
    <row r="6" spans="1:192">
      <c r="A6" s="209">
        <v>1</v>
      </c>
      <c r="B6" s="36" t="s">
        <v>3913</v>
      </c>
      <c r="C6" s="231">
        <f>SUM(C7:C14)</f>
        <v>0</v>
      </c>
      <c r="D6" s="231">
        <f>SUM(D7:D14)</f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42024 SVEUČILIŠTE JURJA DOBRILE U PULI</v>
      </c>
    </row>
    <row r="7" spans="1:192" ht="25.5">
      <c r="A7" s="225">
        <v>11</v>
      </c>
      <c r="B7" s="25" t="s">
        <v>3914</v>
      </c>
      <c r="C7" s="348"/>
      <c r="D7" s="348"/>
      <c r="E7" s="348">
        <f>SUMIF('Unos rashoda i izdataka'!$R$3:$R$501,'A.3 RASHODI FUNK'!$A7,'Unos rashoda i izdataka'!J$3:J$501)+SUMIF('Unos rashoda P4'!$T$3:$T$501,'A.3 RASHODI FUNK'!$A7,'Unos rashoda P4'!H$3:H$501)</f>
        <v>0</v>
      </c>
      <c r="F7" s="348">
        <f>SUMIF('Unos rashoda i izdataka'!$R$3:$R$501,'A.3 RASHODI FUNK'!$A7,'Unos rashoda i izdataka'!K$3:K$501)+SUMIF('Unos rashoda P4'!$T$3:$T$501,'A.3 RASHODI FUNK'!$A7,'Unos rashoda P4'!I$3:I$501)</f>
        <v>0</v>
      </c>
      <c r="G7" s="348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42024 SVEUČILIŠTE JURJA DOBRILE U PULI</v>
      </c>
    </row>
    <row r="8" spans="1:192">
      <c r="A8" s="225">
        <v>12</v>
      </c>
      <c r="B8" s="25" t="s">
        <v>3915</v>
      </c>
      <c r="C8" s="348"/>
      <c r="D8" s="348"/>
      <c r="E8" s="348">
        <f>SUMIF('Unos rashoda i izdataka'!$R$3:$R$501,'A.3 RASHODI FUNK'!$A8,'Unos rashoda i izdataka'!J$3:J$501)+SUMIF('Unos rashoda P4'!$T$3:$T$501,'A.3 RASHODI FUNK'!$A8,'Unos rashoda P4'!H$3:H$501)</f>
        <v>0</v>
      </c>
      <c r="F8" s="348">
        <f>SUMIF('Unos rashoda i izdataka'!$R$3:$R$501,'A.3 RASHODI FUNK'!$A8,'Unos rashoda i izdataka'!K$3:K$501)+SUMIF('Unos rashoda P4'!$T$3:$T$501,'A.3 RASHODI FUNK'!$A8,'Unos rashoda P4'!I$3:I$501)</f>
        <v>0</v>
      </c>
      <c r="G8" s="348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42024 SVEUČILIŠTE JURJA DOBRILE U PULI</v>
      </c>
    </row>
    <row r="9" spans="1:192">
      <c r="A9" s="225">
        <v>13</v>
      </c>
      <c r="B9" s="25" t="s">
        <v>3917</v>
      </c>
      <c r="C9" s="348"/>
      <c r="D9" s="348"/>
      <c r="E9" s="348">
        <f>SUMIF('Unos rashoda i izdataka'!$R$3:$R$501,'A.3 RASHODI FUNK'!$A9,'Unos rashoda i izdataka'!J$3:J$501)+SUMIF('Unos rashoda P4'!$T$3:$T$501,'A.3 RASHODI FUNK'!$A9,'Unos rashoda P4'!H$3:H$501)</f>
        <v>0</v>
      </c>
      <c r="F9" s="348">
        <f>SUMIF('Unos rashoda i izdataka'!$R$3:$R$501,'A.3 RASHODI FUNK'!$A9,'Unos rashoda i izdataka'!K$3:K$501)+SUMIF('Unos rashoda P4'!$T$3:$T$501,'A.3 RASHODI FUNK'!$A9,'Unos rashoda P4'!I$3:I$501)</f>
        <v>0</v>
      </c>
      <c r="G9" s="348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42024 SVEUČILIŠTE JURJA DOBRILE U PULI</v>
      </c>
    </row>
    <row r="10" spans="1:192">
      <c r="A10" s="225">
        <v>14</v>
      </c>
      <c r="B10" s="25" t="s">
        <v>3967</v>
      </c>
      <c r="C10" s="348"/>
      <c r="D10" s="348"/>
      <c r="E10" s="348">
        <f>SUMIF('Unos rashoda i izdataka'!$R$3:$R$501,'A.3 RASHODI FUNK'!$A10,'Unos rashoda i izdataka'!J$3:J$501)+SUMIF('Unos rashoda P4'!$T$3:$T$501,'A.3 RASHODI FUNK'!$A10,'Unos rashoda P4'!H$3:H$501)</f>
        <v>0</v>
      </c>
      <c r="F10" s="348">
        <f>SUMIF('Unos rashoda i izdataka'!$R$3:$R$501,'A.3 RASHODI FUNK'!$A10,'Unos rashoda i izdataka'!K$3:K$501)+SUMIF('Unos rashoda P4'!$T$3:$T$501,'A.3 RASHODI FUNK'!$A10,'Unos rashoda P4'!I$3:I$501)</f>
        <v>0</v>
      </c>
      <c r="G10" s="348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42024 SVEUČILIŠTE JURJA DOBRILE U PULI</v>
      </c>
    </row>
    <row r="11" spans="1:192">
      <c r="A11" s="225">
        <v>15</v>
      </c>
      <c r="B11" s="25" t="s">
        <v>3924</v>
      </c>
      <c r="C11" s="348"/>
      <c r="D11" s="348"/>
      <c r="E11" s="348">
        <f>SUMIF('Unos rashoda i izdataka'!$R$3:$R$501,'A.3 RASHODI FUNK'!$A11,'Unos rashoda i izdataka'!J$3:J$501)+SUMIF('Unos rashoda P4'!$T$3:$T$501,'A.3 RASHODI FUNK'!$A11,'Unos rashoda P4'!H$3:H$501)</f>
        <v>0</v>
      </c>
      <c r="F11" s="348">
        <f>SUMIF('Unos rashoda i izdataka'!$R$3:$R$501,'A.3 RASHODI FUNK'!$A11,'Unos rashoda i izdataka'!K$3:K$501)+SUMIF('Unos rashoda P4'!$T$3:$T$501,'A.3 RASHODI FUNK'!$A11,'Unos rashoda P4'!I$3:I$501)</f>
        <v>0</v>
      </c>
      <c r="G11" s="348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42024 SVEUČILIŠTE JURJA DOBRILE U PULI</v>
      </c>
    </row>
    <row r="12" spans="1:192">
      <c r="A12" s="225">
        <v>16</v>
      </c>
      <c r="B12" s="25" t="s">
        <v>3968</v>
      </c>
      <c r="C12" s="348"/>
      <c r="D12" s="348"/>
      <c r="E12" s="348">
        <f>SUMIF('Unos rashoda i izdataka'!$R$3:$R$501,'A.3 RASHODI FUNK'!$A12,'Unos rashoda i izdataka'!J$3:J$501)+SUMIF('Unos rashoda P4'!$T$3:$T$501,'A.3 RASHODI FUNK'!$A12,'Unos rashoda P4'!H$3:H$501)</f>
        <v>0</v>
      </c>
      <c r="F12" s="348">
        <f>SUMIF('Unos rashoda i izdataka'!$R$3:$R$501,'A.3 RASHODI FUNK'!$A12,'Unos rashoda i izdataka'!K$3:K$501)+SUMIF('Unos rashoda P4'!$T$3:$T$501,'A.3 RASHODI FUNK'!$A12,'Unos rashoda P4'!I$3:I$501)</f>
        <v>0</v>
      </c>
      <c r="G12" s="348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42024 SVEUČILIŠTE JURJA DOBRILE U PULI</v>
      </c>
    </row>
    <row r="13" spans="1:192">
      <c r="A13" s="225">
        <v>17</v>
      </c>
      <c r="B13" s="25" t="s">
        <v>3969</v>
      </c>
      <c r="C13" s="348"/>
      <c r="D13" s="348"/>
      <c r="E13" s="348">
        <f>SUMIF('Unos rashoda i izdataka'!$R$3:$R$501,'A.3 RASHODI FUNK'!$A13,'Unos rashoda i izdataka'!J$3:J$501)+SUMIF('Unos rashoda P4'!$T$3:$T$501,'A.3 RASHODI FUNK'!$A13,'Unos rashoda P4'!H$3:H$501)</f>
        <v>0</v>
      </c>
      <c r="F13" s="348">
        <f>SUMIF('Unos rashoda i izdataka'!$R$3:$R$501,'A.3 RASHODI FUNK'!$A13,'Unos rashoda i izdataka'!K$3:K$501)+SUMIF('Unos rashoda P4'!$T$3:$T$501,'A.3 RASHODI FUNK'!$A13,'Unos rashoda P4'!I$3:I$501)</f>
        <v>0</v>
      </c>
      <c r="G13" s="348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42024 SVEUČILIŠTE JURJA DOBRILE U PULI</v>
      </c>
    </row>
    <row r="14" spans="1:192" ht="25.5">
      <c r="A14" s="225">
        <v>18</v>
      </c>
      <c r="B14" s="25" t="s">
        <v>3936</v>
      </c>
      <c r="C14" s="348"/>
      <c r="D14" s="348"/>
      <c r="E14" s="348">
        <f>SUMIF('Unos rashoda i izdataka'!$R$3:$R$501,'A.3 RASHODI FUNK'!$A14,'Unos rashoda i izdataka'!J$3:J$501)+SUMIF('Unos rashoda P4'!$T$3:$T$501,'A.3 RASHODI FUNK'!$A14,'Unos rashoda P4'!H$3:H$501)</f>
        <v>0</v>
      </c>
      <c r="F14" s="348">
        <f>SUMIF('Unos rashoda i izdataka'!$R$3:$R$501,'A.3 RASHODI FUNK'!$A14,'Unos rashoda i izdataka'!K$3:K$501)+SUMIF('Unos rashoda P4'!$T$3:$T$501,'A.3 RASHODI FUNK'!$A14,'Unos rashoda P4'!I$3:I$501)</f>
        <v>0</v>
      </c>
      <c r="G14" s="348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42024 SVEUČILIŠTE JURJA DOBRILE U PULI</v>
      </c>
    </row>
    <row r="15" spans="1:192">
      <c r="A15" s="209">
        <v>2</v>
      </c>
      <c r="B15" s="36" t="s">
        <v>3970</v>
      </c>
      <c r="C15" s="231">
        <f>SUM(C16:C20)</f>
        <v>0</v>
      </c>
      <c r="D15" s="231">
        <f>SUM(D16:D20)</f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42024 SVEUČILIŠTE JURJA DOBRILE U PULI</v>
      </c>
    </row>
    <row r="16" spans="1:192">
      <c r="A16" s="225">
        <v>21</v>
      </c>
      <c r="B16" s="25" t="s">
        <v>3971</v>
      </c>
      <c r="C16" s="348"/>
      <c r="D16" s="348"/>
      <c r="E16" s="348">
        <f>SUMIF('Unos rashoda i izdataka'!$R$3:$R$501,'A.3 RASHODI FUNK'!$A16,'Unos rashoda i izdataka'!J$3:J$501)+SUMIF('Unos rashoda P4'!$T$3:$T$501,'A.3 RASHODI FUNK'!$A16,'Unos rashoda P4'!H$3:H$501)</f>
        <v>0</v>
      </c>
      <c r="F16" s="348">
        <f>SUMIF('Unos rashoda i izdataka'!$R$3:$R$501,'A.3 RASHODI FUNK'!$A16,'Unos rashoda i izdataka'!K$3:K$501)+SUMIF('Unos rashoda P4'!$T$3:$T$501,'A.3 RASHODI FUNK'!$A16,'Unos rashoda P4'!I$3:I$501)</f>
        <v>0</v>
      </c>
      <c r="G16" s="348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42024 SVEUČILIŠTE JURJA DOBRILE U PULI</v>
      </c>
    </row>
    <row r="17" spans="1:8">
      <c r="A17" s="225">
        <v>22</v>
      </c>
      <c r="B17" s="25" t="s">
        <v>3972</v>
      </c>
      <c r="C17" s="348"/>
      <c r="D17" s="348"/>
      <c r="E17" s="348">
        <f>SUMIF('Unos rashoda i izdataka'!$R$3:$R$501,'A.3 RASHODI FUNK'!$A17,'Unos rashoda i izdataka'!J$3:J$501)+SUMIF('Unos rashoda P4'!$T$3:$T$501,'A.3 RASHODI FUNK'!$A17,'Unos rashoda P4'!H$3:H$501)</f>
        <v>0</v>
      </c>
      <c r="F17" s="348">
        <f>SUMIF('Unos rashoda i izdataka'!$R$3:$R$501,'A.3 RASHODI FUNK'!$A17,'Unos rashoda i izdataka'!K$3:K$501)+SUMIF('Unos rashoda P4'!$T$3:$T$501,'A.3 RASHODI FUNK'!$A17,'Unos rashoda P4'!I$3:I$501)</f>
        <v>0</v>
      </c>
      <c r="G17" s="348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42024 SVEUČILIŠTE JURJA DOBRILE U PULI</v>
      </c>
    </row>
    <row r="18" spans="1:8">
      <c r="A18" s="225">
        <v>23</v>
      </c>
      <c r="B18" s="25" t="s">
        <v>3973</v>
      </c>
      <c r="C18" s="348"/>
      <c r="D18" s="348"/>
      <c r="E18" s="348">
        <f>SUMIF('Unos rashoda i izdataka'!$R$3:$R$501,'A.3 RASHODI FUNK'!$A18,'Unos rashoda i izdataka'!J$3:J$501)+SUMIF('Unos rashoda P4'!$T$3:$T$501,'A.3 RASHODI FUNK'!$A18,'Unos rashoda P4'!H$3:H$501)</f>
        <v>0</v>
      </c>
      <c r="F18" s="348">
        <f>SUMIF('Unos rashoda i izdataka'!$R$3:$R$501,'A.3 RASHODI FUNK'!$A18,'Unos rashoda i izdataka'!K$3:K$501)+SUMIF('Unos rashoda P4'!$T$3:$T$501,'A.3 RASHODI FUNK'!$A18,'Unos rashoda P4'!I$3:I$501)</f>
        <v>0</v>
      </c>
      <c r="G18" s="348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42024 SVEUČILIŠTE JURJA DOBRILE U PULI</v>
      </c>
    </row>
    <row r="19" spans="1:8">
      <c r="A19" s="225">
        <v>24</v>
      </c>
      <c r="B19" s="25" t="s">
        <v>3974</v>
      </c>
      <c r="C19" s="348"/>
      <c r="D19" s="348"/>
      <c r="E19" s="348">
        <f>SUMIF('Unos rashoda i izdataka'!$R$3:$R$501,'A.3 RASHODI FUNK'!$A19,'Unos rashoda i izdataka'!J$3:J$501)+SUMIF('Unos rashoda P4'!$T$3:$T$501,'A.3 RASHODI FUNK'!$A19,'Unos rashoda P4'!H$3:H$501)</f>
        <v>0</v>
      </c>
      <c r="F19" s="348">
        <f>SUMIF('Unos rashoda i izdataka'!$R$3:$R$501,'A.3 RASHODI FUNK'!$A19,'Unos rashoda i izdataka'!K$3:K$501)+SUMIF('Unos rashoda P4'!$T$3:$T$501,'A.3 RASHODI FUNK'!$A19,'Unos rashoda P4'!I$3:I$501)</f>
        <v>0</v>
      </c>
      <c r="G19" s="348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42024 SVEUČILIŠTE JURJA DOBRILE U PULI</v>
      </c>
    </row>
    <row r="20" spans="1:8">
      <c r="A20" s="225">
        <v>25</v>
      </c>
      <c r="B20" s="25" t="s">
        <v>3975</v>
      </c>
      <c r="C20" s="348"/>
      <c r="D20" s="348"/>
      <c r="E20" s="348">
        <f>SUMIF('Unos rashoda i izdataka'!$R$3:$R$501,'A.3 RASHODI FUNK'!$A20,'Unos rashoda i izdataka'!J$3:J$501)+SUMIF('Unos rashoda P4'!$T$3:$T$501,'A.3 RASHODI FUNK'!$A20,'Unos rashoda P4'!H$3:H$501)</f>
        <v>0</v>
      </c>
      <c r="F20" s="348">
        <f>SUMIF('Unos rashoda i izdataka'!$R$3:$R$501,'A.3 RASHODI FUNK'!$A20,'Unos rashoda i izdataka'!K$3:K$501)+SUMIF('Unos rashoda P4'!$T$3:$T$501,'A.3 RASHODI FUNK'!$A20,'Unos rashoda P4'!I$3:I$501)</f>
        <v>0</v>
      </c>
      <c r="G20" s="348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42024 SVEUČILIŠTE JURJA DOBRILE U PULI</v>
      </c>
    </row>
    <row r="21" spans="1:8">
      <c r="A21" s="209">
        <v>3</v>
      </c>
      <c r="B21" s="36" t="s">
        <v>3976</v>
      </c>
      <c r="C21" s="233">
        <f>SUM(C22:C27)</f>
        <v>0</v>
      </c>
      <c r="D21" s="233">
        <f>SUM(D22:D27)</f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42024 SVEUČILIŠTE JURJA DOBRILE U PULI</v>
      </c>
    </row>
    <row r="22" spans="1:8">
      <c r="A22" s="225">
        <v>31</v>
      </c>
      <c r="B22" s="25" t="s">
        <v>3977</v>
      </c>
      <c r="C22" s="348"/>
      <c r="D22" s="348"/>
      <c r="E22" s="348">
        <f>SUMIF('Unos rashoda i izdataka'!$R$3:$R$501,'A.3 RASHODI FUNK'!$A22,'Unos rashoda i izdataka'!J$3:J$501)+SUMIF('Unos rashoda P4'!$T$3:$T$501,'A.3 RASHODI FUNK'!$A22,'Unos rashoda P4'!H$3:H$501)</f>
        <v>0</v>
      </c>
      <c r="F22" s="348">
        <f>SUMIF('Unos rashoda i izdataka'!$R$3:$R$501,'A.3 RASHODI FUNK'!$A22,'Unos rashoda i izdataka'!K$3:K$501)+SUMIF('Unos rashoda P4'!$T$3:$T$501,'A.3 RASHODI FUNK'!$A22,'Unos rashoda P4'!I$3:I$501)</f>
        <v>0</v>
      </c>
      <c r="G22" s="348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42024 SVEUČILIŠTE JURJA DOBRILE U PULI</v>
      </c>
    </row>
    <row r="23" spans="1:8">
      <c r="A23" s="225">
        <v>32</v>
      </c>
      <c r="B23" s="25" t="s">
        <v>3978</v>
      </c>
      <c r="C23" s="348"/>
      <c r="D23" s="348"/>
      <c r="E23" s="348">
        <f>SUMIF('Unos rashoda i izdataka'!$R$3:$R$501,'A.3 RASHODI FUNK'!$A23,'Unos rashoda i izdataka'!J$3:J$501)+SUMIF('Unos rashoda P4'!$T$3:$T$501,'A.3 RASHODI FUNK'!$A23,'Unos rashoda P4'!H$3:H$501)</f>
        <v>0</v>
      </c>
      <c r="F23" s="348">
        <f>SUMIF('Unos rashoda i izdataka'!$R$3:$R$501,'A.3 RASHODI FUNK'!$A23,'Unos rashoda i izdataka'!K$3:K$501)+SUMIF('Unos rashoda P4'!$T$3:$T$501,'A.3 RASHODI FUNK'!$A23,'Unos rashoda P4'!I$3:I$501)</f>
        <v>0</v>
      </c>
      <c r="G23" s="348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42024 SVEUČILIŠTE JURJA DOBRILE U PULI</v>
      </c>
    </row>
    <row r="24" spans="1:8">
      <c r="A24" s="225">
        <v>33</v>
      </c>
      <c r="B24" s="25" t="s">
        <v>3979</v>
      </c>
      <c r="C24" s="348"/>
      <c r="D24" s="348"/>
      <c r="E24" s="348">
        <f>SUMIF('Unos rashoda i izdataka'!$R$3:$R$501,'A.3 RASHODI FUNK'!$A24,'Unos rashoda i izdataka'!J$3:J$501)+SUMIF('Unos rashoda P4'!$T$3:$T$501,'A.3 RASHODI FUNK'!$A24,'Unos rashoda P4'!H$3:H$501)</f>
        <v>0</v>
      </c>
      <c r="F24" s="348">
        <f>SUMIF('Unos rashoda i izdataka'!$R$3:$R$501,'A.3 RASHODI FUNK'!$A24,'Unos rashoda i izdataka'!K$3:K$501)+SUMIF('Unos rashoda P4'!$T$3:$T$501,'A.3 RASHODI FUNK'!$A24,'Unos rashoda P4'!I$3:I$501)</f>
        <v>0</v>
      </c>
      <c r="G24" s="348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42024 SVEUČILIŠTE JURJA DOBRILE U PULI</v>
      </c>
    </row>
    <row r="25" spans="1:8">
      <c r="A25" s="225">
        <v>34</v>
      </c>
      <c r="B25" s="25" t="s">
        <v>3980</v>
      </c>
      <c r="C25" s="348"/>
      <c r="D25" s="348"/>
      <c r="E25" s="348">
        <f>SUMIF('Unos rashoda i izdataka'!$R$3:$R$501,'A.3 RASHODI FUNK'!$A25,'Unos rashoda i izdataka'!J$3:J$501)+SUMIF('Unos rashoda P4'!$T$3:$T$501,'A.3 RASHODI FUNK'!$A25,'Unos rashoda P4'!H$3:H$501)</f>
        <v>0</v>
      </c>
      <c r="F25" s="348">
        <f>SUMIF('Unos rashoda i izdataka'!$R$3:$R$501,'A.3 RASHODI FUNK'!$A25,'Unos rashoda i izdataka'!K$3:K$501)+SUMIF('Unos rashoda P4'!$T$3:$T$501,'A.3 RASHODI FUNK'!$A25,'Unos rashoda P4'!I$3:I$501)</f>
        <v>0</v>
      </c>
      <c r="G25" s="348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42024 SVEUČILIŠTE JURJA DOBRILE U PULI</v>
      </c>
    </row>
    <row r="26" spans="1:8">
      <c r="A26" s="225">
        <v>35</v>
      </c>
      <c r="B26" s="25" t="s">
        <v>3981</v>
      </c>
      <c r="C26" s="348"/>
      <c r="D26" s="348"/>
      <c r="E26" s="348">
        <f>SUMIF('Unos rashoda i izdataka'!$R$3:$R$501,'A.3 RASHODI FUNK'!$A26,'Unos rashoda i izdataka'!J$3:J$501)+SUMIF('Unos rashoda P4'!$T$3:$T$501,'A.3 RASHODI FUNK'!$A26,'Unos rashoda P4'!H$3:H$501)</f>
        <v>0</v>
      </c>
      <c r="F26" s="348">
        <f>SUMIF('Unos rashoda i izdataka'!$R$3:$R$501,'A.3 RASHODI FUNK'!$A26,'Unos rashoda i izdataka'!K$3:K$501)+SUMIF('Unos rashoda P4'!$T$3:$T$501,'A.3 RASHODI FUNK'!$A26,'Unos rashoda P4'!I$3:I$501)</f>
        <v>0</v>
      </c>
      <c r="G26" s="348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42024 SVEUČILIŠTE JURJA DOBRILE U PULI</v>
      </c>
    </row>
    <row r="27" spans="1:8" ht="25.5">
      <c r="A27" s="225">
        <v>36</v>
      </c>
      <c r="B27" s="25" t="s">
        <v>3982</v>
      </c>
      <c r="C27" s="348"/>
      <c r="D27" s="348"/>
      <c r="E27" s="348">
        <f>SUMIF('Unos rashoda i izdataka'!$R$3:$R$501,'A.3 RASHODI FUNK'!$A27,'Unos rashoda i izdataka'!J$3:J$501)+SUMIF('Unos rashoda P4'!$T$3:$T$501,'A.3 RASHODI FUNK'!$A27,'Unos rashoda P4'!H$3:H$501)</f>
        <v>0</v>
      </c>
      <c r="F27" s="348">
        <f>SUMIF('Unos rashoda i izdataka'!$R$3:$R$501,'A.3 RASHODI FUNK'!$A27,'Unos rashoda i izdataka'!K$3:K$501)+SUMIF('Unos rashoda P4'!$T$3:$T$501,'A.3 RASHODI FUNK'!$A27,'Unos rashoda P4'!I$3:I$501)</f>
        <v>0</v>
      </c>
      <c r="G27" s="348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42024 SVEUČILIŠTE JURJA DOBRILE U PULI</v>
      </c>
    </row>
    <row r="28" spans="1:8">
      <c r="A28" s="209">
        <v>4</v>
      </c>
      <c r="B28" s="36" t="s">
        <v>3983</v>
      </c>
      <c r="C28" s="233">
        <f>SUM(C29:C37)</f>
        <v>0</v>
      </c>
      <c r="D28" s="233">
        <f>SUM(D29:D37)</f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42024 SVEUČILIŠTE JURJA DOBRILE U PULI</v>
      </c>
    </row>
    <row r="29" spans="1:8">
      <c r="A29" s="225">
        <v>41</v>
      </c>
      <c r="B29" s="25" t="s">
        <v>3984</v>
      </c>
      <c r="C29" s="348"/>
      <c r="D29" s="348"/>
      <c r="E29" s="348">
        <f>SUMIF('Unos rashoda i izdataka'!$R$3:$R$501,'A.3 RASHODI FUNK'!$A29,'Unos rashoda i izdataka'!J$3:J$501)+SUMIF('Unos rashoda P4'!$T$3:$T$501,'A.3 RASHODI FUNK'!$A29,'Unos rashoda P4'!H$3:H$501)</f>
        <v>0</v>
      </c>
      <c r="F29" s="348">
        <f>SUMIF('Unos rashoda i izdataka'!$R$3:$R$501,'A.3 RASHODI FUNK'!$A29,'Unos rashoda i izdataka'!K$3:K$501)+SUMIF('Unos rashoda P4'!$T$3:$T$501,'A.3 RASHODI FUNK'!$A29,'Unos rashoda P4'!I$3:I$501)</f>
        <v>0</v>
      </c>
      <c r="G29" s="348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42024 SVEUČILIŠTE JURJA DOBRILE U PULI</v>
      </c>
    </row>
    <row r="30" spans="1:8">
      <c r="A30" s="225">
        <v>42</v>
      </c>
      <c r="B30" s="25" t="s">
        <v>3985</v>
      </c>
      <c r="C30" s="348"/>
      <c r="D30" s="348"/>
      <c r="E30" s="348">
        <f>SUMIF('Unos rashoda i izdataka'!$R$3:$R$501,'A.3 RASHODI FUNK'!$A30,'Unos rashoda i izdataka'!J$3:J$501)+SUMIF('Unos rashoda P4'!$T$3:$T$501,'A.3 RASHODI FUNK'!$A30,'Unos rashoda P4'!H$3:H$501)</f>
        <v>0</v>
      </c>
      <c r="F30" s="348">
        <f>SUMIF('Unos rashoda i izdataka'!$R$3:$R$501,'A.3 RASHODI FUNK'!$A30,'Unos rashoda i izdataka'!K$3:K$501)+SUMIF('Unos rashoda P4'!$T$3:$T$501,'A.3 RASHODI FUNK'!$A30,'Unos rashoda P4'!I$3:I$501)</f>
        <v>0</v>
      </c>
      <c r="G30" s="348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42024 SVEUČILIŠTE JURJA DOBRILE U PULI</v>
      </c>
    </row>
    <row r="31" spans="1:8">
      <c r="A31" s="225">
        <v>43</v>
      </c>
      <c r="B31" s="25" t="s">
        <v>3986</v>
      </c>
      <c r="C31" s="348"/>
      <c r="D31" s="348"/>
      <c r="E31" s="348">
        <f>SUMIF('Unos rashoda i izdataka'!$R$3:$R$501,'A.3 RASHODI FUNK'!$A31,'Unos rashoda i izdataka'!J$3:J$501)+SUMIF('Unos rashoda P4'!$T$3:$T$501,'A.3 RASHODI FUNK'!$A31,'Unos rashoda P4'!H$3:H$501)</f>
        <v>0</v>
      </c>
      <c r="F31" s="348">
        <f>SUMIF('Unos rashoda i izdataka'!$R$3:$R$501,'A.3 RASHODI FUNK'!$A31,'Unos rashoda i izdataka'!K$3:K$501)+SUMIF('Unos rashoda P4'!$T$3:$T$501,'A.3 RASHODI FUNK'!$A31,'Unos rashoda P4'!I$3:I$501)</f>
        <v>0</v>
      </c>
      <c r="G31" s="348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42024 SVEUČILIŠTE JURJA DOBRILE U PULI</v>
      </c>
    </row>
    <row r="32" spans="1:8">
      <c r="A32" s="225">
        <v>44</v>
      </c>
      <c r="B32" s="25" t="s">
        <v>3987</v>
      </c>
      <c r="C32" s="348"/>
      <c r="D32" s="348"/>
      <c r="E32" s="348">
        <f>SUMIF('Unos rashoda i izdataka'!$R$3:$R$501,'A.3 RASHODI FUNK'!$A32,'Unos rashoda i izdataka'!J$3:J$501)+SUMIF('Unos rashoda P4'!$T$3:$T$501,'A.3 RASHODI FUNK'!$A32,'Unos rashoda P4'!H$3:H$501)</f>
        <v>0</v>
      </c>
      <c r="F32" s="348">
        <f>SUMIF('Unos rashoda i izdataka'!$R$3:$R$501,'A.3 RASHODI FUNK'!$A32,'Unos rashoda i izdataka'!K$3:K$501)+SUMIF('Unos rashoda P4'!$T$3:$T$501,'A.3 RASHODI FUNK'!$A32,'Unos rashoda P4'!I$3:I$501)</f>
        <v>0</v>
      </c>
      <c r="G32" s="348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42024 SVEUČILIŠTE JURJA DOBRILE U PULI</v>
      </c>
    </row>
    <row r="33" spans="1:8">
      <c r="A33" s="225">
        <v>45</v>
      </c>
      <c r="B33" s="25" t="s">
        <v>3988</v>
      </c>
      <c r="C33" s="348"/>
      <c r="D33" s="348"/>
      <c r="E33" s="348">
        <f>SUMIF('Unos rashoda i izdataka'!$R$3:$R$501,'A.3 RASHODI FUNK'!$A33,'Unos rashoda i izdataka'!J$3:J$501)+SUMIF('Unos rashoda P4'!$T$3:$T$501,'A.3 RASHODI FUNK'!$A33,'Unos rashoda P4'!H$3:H$501)</f>
        <v>0</v>
      </c>
      <c r="F33" s="348">
        <f>SUMIF('Unos rashoda i izdataka'!$R$3:$R$501,'A.3 RASHODI FUNK'!$A33,'Unos rashoda i izdataka'!K$3:K$501)+SUMIF('Unos rashoda P4'!$T$3:$T$501,'A.3 RASHODI FUNK'!$A33,'Unos rashoda P4'!I$3:I$501)</f>
        <v>0</v>
      </c>
      <c r="G33" s="348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42024 SVEUČILIŠTE JURJA DOBRILE U PULI</v>
      </c>
    </row>
    <row r="34" spans="1:8">
      <c r="A34" s="225">
        <v>46</v>
      </c>
      <c r="B34" s="25" t="s">
        <v>3946</v>
      </c>
      <c r="C34" s="348"/>
      <c r="D34" s="348"/>
      <c r="E34" s="348">
        <f>SUMIF('Unos rashoda i izdataka'!$R$3:$R$501,'A.3 RASHODI FUNK'!$A34,'Unos rashoda i izdataka'!J$3:J$501)+SUMIF('Unos rashoda P4'!$T$3:$T$501,'A.3 RASHODI FUNK'!$A34,'Unos rashoda P4'!H$3:H$501)</f>
        <v>0</v>
      </c>
      <c r="F34" s="348">
        <f>SUMIF('Unos rashoda i izdataka'!$R$3:$R$501,'A.3 RASHODI FUNK'!$A34,'Unos rashoda i izdataka'!K$3:K$501)+SUMIF('Unos rashoda P4'!$T$3:$T$501,'A.3 RASHODI FUNK'!$A34,'Unos rashoda P4'!I$3:I$501)</f>
        <v>0</v>
      </c>
      <c r="G34" s="348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42024 SVEUČILIŠTE JURJA DOBRILE U PULI</v>
      </c>
    </row>
    <row r="35" spans="1:8">
      <c r="A35" s="225">
        <v>47</v>
      </c>
      <c r="B35" s="25" t="s">
        <v>3989</v>
      </c>
      <c r="C35" s="348"/>
      <c r="D35" s="348"/>
      <c r="E35" s="348">
        <f>SUMIF('Unos rashoda i izdataka'!$R$3:$R$501,'A.3 RASHODI FUNK'!$A35,'Unos rashoda i izdataka'!J$3:J$501)+SUMIF('Unos rashoda P4'!$T$3:$T$501,'A.3 RASHODI FUNK'!$A35,'Unos rashoda P4'!H$3:H$501)</f>
        <v>0</v>
      </c>
      <c r="F35" s="348">
        <f>SUMIF('Unos rashoda i izdataka'!$R$3:$R$501,'A.3 RASHODI FUNK'!$A35,'Unos rashoda i izdataka'!K$3:K$501)+SUMIF('Unos rashoda P4'!$T$3:$T$501,'A.3 RASHODI FUNK'!$A35,'Unos rashoda P4'!I$3:I$501)</f>
        <v>0</v>
      </c>
      <c r="G35" s="348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42024 SVEUČILIŠTE JURJA DOBRILE U PULI</v>
      </c>
    </row>
    <row r="36" spans="1:8">
      <c r="A36" s="225">
        <v>48</v>
      </c>
      <c r="B36" s="25" t="s">
        <v>3990</v>
      </c>
      <c r="C36" s="348"/>
      <c r="D36" s="348"/>
      <c r="E36" s="348">
        <f>SUMIF('Unos rashoda i izdataka'!$R$3:$R$501,'A.3 RASHODI FUNK'!$A36,'Unos rashoda i izdataka'!J$3:J$501)+SUMIF('Unos rashoda P4'!$T$3:$T$501,'A.3 RASHODI FUNK'!$A36,'Unos rashoda P4'!H$3:H$501)</f>
        <v>0</v>
      </c>
      <c r="F36" s="348">
        <f>SUMIF('Unos rashoda i izdataka'!$R$3:$R$501,'A.3 RASHODI FUNK'!$A36,'Unos rashoda i izdataka'!K$3:K$501)+SUMIF('Unos rashoda P4'!$T$3:$T$501,'A.3 RASHODI FUNK'!$A36,'Unos rashoda P4'!I$3:I$501)</f>
        <v>0</v>
      </c>
      <c r="G36" s="348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42024 SVEUČILIŠTE JURJA DOBRILE U PULI</v>
      </c>
    </row>
    <row r="37" spans="1:8">
      <c r="A37" s="225">
        <v>49</v>
      </c>
      <c r="B37" s="25" t="s">
        <v>3991</v>
      </c>
      <c r="C37" s="348"/>
      <c r="D37" s="348"/>
      <c r="E37" s="348">
        <f>SUMIF('Unos rashoda i izdataka'!$R$3:$R$501,'A.3 RASHODI FUNK'!$A37,'Unos rashoda i izdataka'!J$3:J$501)+SUMIF('Unos rashoda P4'!$T$3:$T$501,'A.3 RASHODI FUNK'!$A37,'Unos rashoda P4'!H$3:H$501)</f>
        <v>0</v>
      </c>
      <c r="F37" s="348">
        <f>SUMIF('Unos rashoda i izdataka'!$R$3:$R$501,'A.3 RASHODI FUNK'!$A37,'Unos rashoda i izdataka'!K$3:K$501)+SUMIF('Unos rashoda P4'!$T$3:$T$501,'A.3 RASHODI FUNK'!$A37,'Unos rashoda P4'!I$3:I$501)</f>
        <v>0</v>
      </c>
      <c r="G37" s="348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42024 SVEUČILIŠTE JURJA DOBRILE U PULI</v>
      </c>
    </row>
    <row r="38" spans="1:8">
      <c r="A38" s="209">
        <v>5</v>
      </c>
      <c r="B38" s="36" t="s">
        <v>3992</v>
      </c>
      <c r="C38" s="233">
        <f>SUM(C39:C44)</f>
        <v>0</v>
      </c>
      <c r="D38" s="233">
        <f>SUM(D39:D44)</f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42024 SVEUČILIŠTE JURJA DOBRILE U PULI</v>
      </c>
    </row>
    <row r="39" spans="1:8">
      <c r="A39" s="225">
        <v>51</v>
      </c>
      <c r="B39" s="25" t="s">
        <v>3993</v>
      </c>
      <c r="C39" s="348"/>
      <c r="D39" s="348"/>
      <c r="E39" s="348">
        <f>SUMIF('Unos rashoda i izdataka'!$R$3:$R$501,'A.3 RASHODI FUNK'!$A39,'Unos rashoda i izdataka'!J$3:J$501)+SUMIF('Unos rashoda P4'!$T$3:$T$501,'A.3 RASHODI FUNK'!$A39,'Unos rashoda P4'!H$3:H$501)</f>
        <v>0</v>
      </c>
      <c r="F39" s="348">
        <f>SUMIF('Unos rashoda i izdataka'!$R$3:$R$501,'A.3 RASHODI FUNK'!$A39,'Unos rashoda i izdataka'!K$3:K$501)+SUMIF('Unos rashoda P4'!$T$3:$T$501,'A.3 RASHODI FUNK'!$A39,'Unos rashoda P4'!I$3:I$501)</f>
        <v>0</v>
      </c>
      <c r="G39" s="348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42024 SVEUČILIŠTE JURJA DOBRILE U PULI</v>
      </c>
    </row>
    <row r="40" spans="1:8">
      <c r="A40" s="225">
        <v>52</v>
      </c>
      <c r="B40" s="25" t="s">
        <v>3994</v>
      </c>
      <c r="C40" s="348"/>
      <c r="D40" s="348"/>
      <c r="E40" s="348">
        <f>SUMIF('Unos rashoda i izdataka'!$R$3:$R$501,'A.3 RASHODI FUNK'!$A40,'Unos rashoda i izdataka'!J$3:J$501)+SUMIF('Unos rashoda P4'!$T$3:$T$501,'A.3 RASHODI FUNK'!$A40,'Unos rashoda P4'!H$3:H$501)</f>
        <v>0</v>
      </c>
      <c r="F40" s="348">
        <f>SUMIF('Unos rashoda i izdataka'!$R$3:$R$501,'A.3 RASHODI FUNK'!$A40,'Unos rashoda i izdataka'!K$3:K$501)+SUMIF('Unos rashoda P4'!$T$3:$T$501,'A.3 RASHODI FUNK'!$A40,'Unos rashoda P4'!I$3:I$501)</f>
        <v>0</v>
      </c>
      <c r="G40" s="348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42024 SVEUČILIŠTE JURJA DOBRILE U PULI</v>
      </c>
    </row>
    <row r="41" spans="1:8">
      <c r="A41" s="225">
        <v>53</v>
      </c>
      <c r="B41" s="25" t="s">
        <v>3995</v>
      </c>
      <c r="C41" s="348"/>
      <c r="D41" s="348"/>
      <c r="E41" s="348">
        <f>SUMIF('Unos rashoda i izdataka'!$R$3:$R$501,'A.3 RASHODI FUNK'!$A41,'Unos rashoda i izdataka'!J$3:J$501)+SUMIF('Unos rashoda P4'!$T$3:$T$501,'A.3 RASHODI FUNK'!$A41,'Unos rashoda P4'!H$3:H$501)</f>
        <v>0</v>
      </c>
      <c r="F41" s="348">
        <f>SUMIF('Unos rashoda i izdataka'!$R$3:$R$501,'A.3 RASHODI FUNK'!$A41,'Unos rashoda i izdataka'!K$3:K$501)+SUMIF('Unos rashoda P4'!$T$3:$T$501,'A.3 RASHODI FUNK'!$A41,'Unos rashoda P4'!I$3:I$501)</f>
        <v>0</v>
      </c>
      <c r="G41" s="348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42024 SVEUČILIŠTE JURJA DOBRILE U PULI</v>
      </c>
    </row>
    <row r="42" spans="1:8">
      <c r="A42" s="225">
        <v>54</v>
      </c>
      <c r="B42" s="25" t="s">
        <v>3996</v>
      </c>
      <c r="C42" s="348"/>
      <c r="D42" s="348"/>
      <c r="E42" s="348">
        <f>SUMIF('Unos rashoda i izdataka'!$R$3:$R$501,'A.3 RASHODI FUNK'!$A42,'Unos rashoda i izdataka'!J$3:J$501)+SUMIF('Unos rashoda P4'!$T$3:$T$501,'A.3 RASHODI FUNK'!$A42,'Unos rashoda P4'!H$3:H$501)</f>
        <v>0</v>
      </c>
      <c r="F42" s="348">
        <f>SUMIF('Unos rashoda i izdataka'!$R$3:$R$501,'A.3 RASHODI FUNK'!$A42,'Unos rashoda i izdataka'!K$3:K$501)+SUMIF('Unos rashoda P4'!$T$3:$T$501,'A.3 RASHODI FUNK'!$A42,'Unos rashoda P4'!I$3:I$501)</f>
        <v>0</v>
      </c>
      <c r="G42" s="348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42024 SVEUČILIŠTE JURJA DOBRILE U PULI</v>
      </c>
    </row>
    <row r="43" spans="1:8">
      <c r="A43" s="225">
        <v>55</v>
      </c>
      <c r="B43" s="25" t="s">
        <v>3997</v>
      </c>
      <c r="C43" s="348"/>
      <c r="D43" s="348"/>
      <c r="E43" s="348">
        <f>SUMIF('Unos rashoda i izdataka'!$R$3:$R$501,'A.3 RASHODI FUNK'!$A43,'Unos rashoda i izdataka'!J$3:J$501)+SUMIF('Unos rashoda P4'!$T$3:$T$501,'A.3 RASHODI FUNK'!$A43,'Unos rashoda P4'!H$3:H$501)</f>
        <v>0</v>
      </c>
      <c r="F43" s="348">
        <f>SUMIF('Unos rashoda i izdataka'!$R$3:$R$501,'A.3 RASHODI FUNK'!$A43,'Unos rashoda i izdataka'!K$3:K$501)+SUMIF('Unos rashoda P4'!$T$3:$T$501,'A.3 RASHODI FUNK'!$A43,'Unos rashoda P4'!I$3:I$501)</f>
        <v>0</v>
      </c>
      <c r="G43" s="348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42024 SVEUČILIŠTE JURJA DOBRILE U PULI</v>
      </c>
    </row>
    <row r="44" spans="1:8" ht="25.5">
      <c r="A44" s="225">
        <v>56</v>
      </c>
      <c r="B44" s="25" t="s">
        <v>3998</v>
      </c>
      <c r="C44" s="348"/>
      <c r="D44" s="348"/>
      <c r="E44" s="348">
        <f>SUMIF('Unos rashoda i izdataka'!$R$3:$R$501,'A.3 RASHODI FUNK'!$A44,'Unos rashoda i izdataka'!J$3:J$501)+SUMIF('Unos rashoda P4'!$T$3:$T$501,'A.3 RASHODI FUNK'!$A44,'Unos rashoda P4'!H$3:H$501)</f>
        <v>0</v>
      </c>
      <c r="F44" s="348">
        <f>SUMIF('Unos rashoda i izdataka'!$R$3:$R$501,'A.3 RASHODI FUNK'!$A44,'Unos rashoda i izdataka'!K$3:K$501)+SUMIF('Unos rashoda P4'!$T$3:$T$501,'A.3 RASHODI FUNK'!$A44,'Unos rashoda P4'!I$3:I$501)</f>
        <v>0</v>
      </c>
      <c r="G44" s="348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42024 SVEUČILIŠTE JURJA DOBRILE U PULI</v>
      </c>
    </row>
    <row r="45" spans="1:8">
      <c r="A45" s="209">
        <v>6</v>
      </c>
      <c r="B45" s="36" t="s">
        <v>3999</v>
      </c>
      <c r="C45" s="233">
        <f>SUM(C46:C51)</f>
        <v>0</v>
      </c>
      <c r="D45" s="233">
        <f>SUM(D46:D51)</f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42024 SVEUČILIŠTE JURJA DOBRILE U PULI</v>
      </c>
    </row>
    <row r="46" spans="1:8">
      <c r="A46" s="225">
        <v>61</v>
      </c>
      <c r="B46" s="25" t="s">
        <v>4000</v>
      </c>
      <c r="C46" s="348"/>
      <c r="D46" s="348"/>
      <c r="E46" s="348">
        <f>SUMIF('Unos rashoda i izdataka'!$R$3:$R$501,'A.3 RASHODI FUNK'!$A46,'Unos rashoda i izdataka'!J$3:J$501)+SUMIF('Unos rashoda P4'!$T$3:$T$501,'A.3 RASHODI FUNK'!$A46,'Unos rashoda P4'!H$3:H$501)</f>
        <v>0</v>
      </c>
      <c r="F46" s="348">
        <f>SUMIF('Unos rashoda i izdataka'!$R$3:$R$501,'A.3 RASHODI FUNK'!$A46,'Unos rashoda i izdataka'!K$3:K$501)+SUMIF('Unos rashoda P4'!$T$3:$T$501,'A.3 RASHODI FUNK'!$A46,'Unos rashoda P4'!I$3:I$501)</f>
        <v>0</v>
      </c>
      <c r="G46" s="348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42024 SVEUČILIŠTE JURJA DOBRILE U PULI</v>
      </c>
    </row>
    <row r="47" spans="1:8">
      <c r="A47" s="225">
        <v>62</v>
      </c>
      <c r="B47" s="25" t="s">
        <v>4001</v>
      </c>
      <c r="C47" s="348"/>
      <c r="D47" s="348"/>
      <c r="E47" s="348">
        <f>SUMIF('Unos rashoda i izdataka'!$R$3:$R$501,'A.3 RASHODI FUNK'!$A47,'Unos rashoda i izdataka'!J$3:J$501)+SUMIF('Unos rashoda P4'!$T$3:$T$501,'A.3 RASHODI FUNK'!$A47,'Unos rashoda P4'!H$3:H$501)</f>
        <v>0</v>
      </c>
      <c r="F47" s="348">
        <f>SUMIF('Unos rashoda i izdataka'!$R$3:$R$501,'A.3 RASHODI FUNK'!$A47,'Unos rashoda i izdataka'!K$3:K$501)+SUMIF('Unos rashoda P4'!$T$3:$T$501,'A.3 RASHODI FUNK'!$A47,'Unos rashoda P4'!I$3:I$501)</f>
        <v>0</v>
      </c>
      <c r="G47" s="348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42024 SVEUČILIŠTE JURJA DOBRILE U PULI</v>
      </c>
    </row>
    <row r="48" spans="1:8">
      <c r="A48" s="225">
        <v>63</v>
      </c>
      <c r="B48" s="25" t="s">
        <v>4002</v>
      </c>
      <c r="C48" s="348"/>
      <c r="D48" s="348"/>
      <c r="E48" s="348">
        <f>SUMIF('Unos rashoda i izdataka'!$R$3:$R$501,'A.3 RASHODI FUNK'!$A48,'Unos rashoda i izdataka'!J$3:J$501)+SUMIF('Unos rashoda P4'!$T$3:$T$501,'A.3 RASHODI FUNK'!$A48,'Unos rashoda P4'!H$3:H$501)</f>
        <v>0</v>
      </c>
      <c r="F48" s="348">
        <f>SUMIF('Unos rashoda i izdataka'!$R$3:$R$501,'A.3 RASHODI FUNK'!$A48,'Unos rashoda i izdataka'!K$3:K$501)+SUMIF('Unos rashoda P4'!$T$3:$T$501,'A.3 RASHODI FUNK'!$A48,'Unos rashoda P4'!I$3:I$501)</f>
        <v>0</v>
      </c>
      <c r="G48" s="348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42024 SVEUČILIŠTE JURJA DOBRILE U PULI</v>
      </c>
    </row>
    <row r="49" spans="1:8">
      <c r="A49" s="225">
        <v>64</v>
      </c>
      <c r="B49" s="25" t="s">
        <v>4003</v>
      </c>
      <c r="C49" s="348"/>
      <c r="D49" s="348"/>
      <c r="E49" s="348">
        <f>SUMIF('Unos rashoda i izdataka'!$R$3:$R$501,'A.3 RASHODI FUNK'!$A49,'Unos rashoda i izdataka'!J$3:J$501)+SUMIF('Unos rashoda P4'!$T$3:$T$501,'A.3 RASHODI FUNK'!$A49,'Unos rashoda P4'!H$3:H$501)</f>
        <v>0</v>
      </c>
      <c r="F49" s="348">
        <f>SUMIF('Unos rashoda i izdataka'!$R$3:$R$501,'A.3 RASHODI FUNK'!$A49,'Unos rashoda i izdataka'!K$3:K$501)+SUMIF('Unos rashoda P4'!$T$3:$T$501,'A.3 RASHODI FUNK'!$A49,'Unos rashoda P4'!I$3:I$501)</f>
        <v>0</v>
      </c>
      <c r="G49" s="348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42024 SVEUČILIŠTE JURJA DOBRILE U PULI</v>
      </c>
    </row>
    <row r="50" spans="1:8" ht="25.5">
      <c r="A50" s="225">
        <v>65</v>
      </c>
      <c r="B50" s="25" t="s">
        <v>4004</v>
      </c>
      <c r="C50" s="348"/>
      <c r="D50" s="348"/>
      <c r="E50" s="348">
        <f>SUMIF('Unos rashoda i izdataka'!$R$3:$R$501,'A.3 RASHODI FUNK'!$A50,'Unos rashoda i izdataka'!J$3:J$501)+SUMIF('Unos rashoda P4'!$T$3:$T$501,'A.3 RASHODI FUNK'!$A50,'Unos rashoda P4'!H$3:H$501)</f>
        <v>0</v>
      </c>
      <c r="F50" s="348">
        <f>SUMIF('Unos rashoda i izdataka'!$R$3:$R$501,'A.3 RASHODI FUNK'!$A50,'Unos rashoda i izdataka'!K$3:K$501)+SUMIF('Unos rashoda P4'!$T$3:$T$501,'A.3 RASHODI FUNK'!$A50,'Unos rashoda P4'!I$3:I$501)</f>
        <v>0</v>
      </c>
      <c r="G50" s="348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42024 SVEUČILIŠTE JURJA DOBRILE U PULI</v>
      </c>
    </row>
    <row r="51" spans="1:8" ht="25.5">
      <c r="A51" s="225">
        <v>66</v>
      </c>
      <c r="B51" s="25" t="s">
        <v>4005</v>
      </c>
      <c r="C51" s="348"/>
      <c r="D51" s="348"/>
      <c r="E51" s="348">
        <f>SUMIF('Unos rashoda i izdataka'!$R$3:$R$501,'A.3 RASHODI FUNK'!$A51,'Unos rashoda i izdataka'!J$3:J$501)+SUMIF('Unos rashoda P4'!$T$3:$T$501,'A.3 RASHODI FUNK'!$A51,'Unos rashoda P4'!H$3:H$501)</f>
        <v>0</v>
      </c>
      <c r="F51" s="348">
        <f>SUMIF('Unos rashoda i izdataka'!$R$3:$R$501,'A.3 RASHODI FUNK'!$A51,'Unos rashoda i izdataka'!K$3:K$501)+SUMIF('Unos rashoda P4'!$T$3:$T$501,'A.3 RASHODI FUNK'!$A51,'Unos rashoda P4'!I$3:I$501)</f>
        <v>0</v>
      </c>
      <c r="G51" s="348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42024 SVEUČILIŠTE JURJA DOBRILE U PULI</v>
      </c>
    </row>
    <row r="52" spans="1:8">
      <c r="A52" s="209">
        <v>7</v>
      </c>
      <c r="B52" s="36" t="s">
        <v>4006</v>
      </c>
      <c r="C52" s="233">
        <f>SUM(C53:C58)</f>
        <v>0</v>
      </c>
      <c r="D52" s="233">
        <f>SUM(D53:D58)</f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42024 SVEUČILIŠTE JURJA DOBRILE U PULI</v>
      </c>
    </row>
    <row r="53" spans="1:8">
      <c r="A53" s="225">
        <v>71</v>
      </c>
      <c r="B53" s="25" t="s">
        <v>4007</v>
      </c>
      <c r="C53" s="348"/>
      <c r="D53" s="348"/>
      <c r="E53" s="348">
        <f>SUMIF('Unos rashoda i izdataka'!$R$3:$R$501,'A.3 RASHODI FUNK'!$A53,'Unos rashoda i izdataka'!J$3:J$501)+SUMIF('Unos rashoda P4'!$T$3:$T$501,'A.3 RASHODI FUNK'!$A53,'Unos rashoda P4'!H$3:H$501)</f>
        <v>0</v>
      </c>
      <c r="F53" s="348">
        <f>SUMIF('Unos rashoda i izdataka'!$R$3:$R$501,'A.3 RASHODI FUNK'!$A53,'Unos rashoda i izdataka'!K$3:K$501)+SUMIF('Unos rashoda P4'!$T$3:$T$501,'A.3 RASHODI FUNK'!$A53,'Unos rashoda P4'!I$3:I$501)</f>
        <v>0</v>
      </c>
      <c r="G53" s="348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42024 SVEUČILIŠTE JURJA DOBRILE U PULI</v>
      </c>
    </row>
    <row r="54" spans="1:8">
      <c r="A54" s="225">
        <v>72</v>
      </c>
      <c r="B54" s="25" t="s">
        <v>4008</v>
      </c>
      <c r="C54" s="348"/>
      <c r="D54" s="348"/>
      <c r="E54" s="348">
        <f>SUMIF('Unos rashoda i izdataka'!$R$3:$R$501,'A.3 RASHODI FUNK'!$A54,'Unos rashoda i izdataka'!J$3:J$501)+SUMIF('Unos rashoda P4'!$T$3:$T$501,'A.3 RASHODI FUNK'!$A54,'Unos rashoda P4'!H$3:H$501)</f>
        <v>0</v>
      </c>
      <c r="F54" s="348">
        <f>SUMIF('Unos rashoda i izdataka'!$R$3:$R$501,'A.3 RASHODI FUNK'!$A54,'Unos rashoda i izdataka'!K$3:K$501)+SUMIF('Unos rashoda P4'!$T$3:$T$501,'A.3 RASHODI FUNK'!$A54,'Unos rashoda P4'!I$3:I$501)</f>
        <v>0</v>
      </c>
      <c r="G54" s="348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42024 SVEUČILIŠTE JURJA DOBRILE U PULI</v>
      </c>
    </row>
    <row r="55" spans="1:8">
      <c r="A55" s="225">
        <v>73</v>
      </c>
      <c r="B55" s="25" t="s">
        <v>4009</v>
      </c>
      <c r="C55" s="348"/>
      <c r="D55" s="348"/>
      <c r="E55" s="348">
        <f>SUMIF('Unos rashoda i izdataka'!$R$3:$R$501,'A.3 RASHODI FUNK'!$A55,'Unos rashoda i izdataka'!J$3:J$501)+SUMIF('Unos rashoda P4'!$T$3:$T$501,'A.3 RASHODI FUNK'!$A55,'Unos rashoda P4'!H$3:H$501)</f>
        <v>0</v>
      </c>
      <c r="F55" s="348">
        <f>SUMIF('Unos rashoda i izdataka'!$R$3:$R$501,'A.3 RASHODI FUNK'!$A55,'Unos rashoda i izdataka'!K$3:K$501)+SUMIF('Unos rashoda P4'!$T$3:$T$501,'A.3 RASHODI FUNK'!$A55,'Unos rashoda P4'!I$3:I$501)</f>
        <v>0</v>
      </c>
      <c r="G55" s="348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42024 SVEUČILIŠTE JURJA DOBRILE U PULI</v>
      </c>
    </row>
    <row r="56" spans="1:8">
      <c r="A56" s="225">
        <v>74</v>
      </c>
      <c r="B56" s="25" t="s">
        <v>4010</v>
      </c>
      <c r="C56" s="348"/>
      <c r="D56" s="348"/>
      <c r="E56" s="348">
        <f>SUMIF('Unos rashoda i izdataka'!$R$3:$R$501,'A.3 RASHODI FUNK'!$A56,'Unos rashoda i izdataka'!J$3:J$501)+SUMIF('Unos rashoda P4'!$T$3:$T$501,'A.3 RASHODI FUNK'!$A56,'Unos rashoda P4'!H$3:H$501)</f>
        <v>0</v>
      </c>
      <c r="F56" s="348">
        <f>SUMIF('Unos rashoda i izdataka'!$R$3:$R$501,'A.3 RASHODI FUNK'!$A56,'Unos rashoda i izdataka'!K$3:K$501)+SUMIF('Unos rashoda P4'!$T$3:$T$501,'A.3 RASHODI FUNK'!$A56,'Unos rashoda P4'!I$3:I$501)</f>
        <v>0</v>
      </c>
      <c r="G56" s="348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42024 SVEUČILIŠTE JURJA DOBRILE U PULI</v>
      </c>
    </row>
    <row r="57" spans="1:8">
      <c r="A57" s="225">
        <v>75</v>
      </c>
      <c r="B57" s="25" t="s">
        <v>4011</v>
      </c>
      <c r="C57" s="348"/>
      <c r="D57" s="348"/>
      <c r="E57" s="348">
        <f>SUMIF('Unos rashoda i izdataka'!$R$3:$R$501,'A.3 RASHODI FUNK'!$A57,'Unos rashoda i izdataka'!J$3:J$501)+SUMIF('Unos rashoda P4'!$T$3:$T$501,'A.3 RASHODI FUNK'!$A57,'Unos rashoda P4'!H$3:H$501)</f>
        <v>0</v>
      </c>
      <c r="F57" s="348">
        <f>SUMIF('Unos rashoda i izdataka'!$R$3:$R$501,'A.3 RASHODI FUNK'!$A57,'Unos rashoda i izdataka'!K$3:K$501)+SUMIF('Unos rashoda P4'!$T$3:$T$501,'A.3 RASHODI FUNK'!$A57,'Unos rashoda P4'!I$3:I$501)</f>
        <v>0</v>
      </c>
      <c r="G57" s="348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42024 SVEUČILIŠTE JURJA DOBRILE U PULI</v>
      </c>
    </row>
    <row r="58" spans="1:8" ht="25.5">
      <c r="A58" s="225">
        <v>76</v>
      </c>
      <c r="B58" s="25" t="s">
        <v>4012</v>
      </c>
      <c r="C58" s="348"/>
      <c r="D58" s="348"/>
      <c r="E58" s="348">
        <f>SUMIF('Unos rashoda i izdataka'!$R$3:$R$501,'A.3 RASHODI FUNK'!$A58,'Unos rashoda i izdataka'!J$3:J$501)+SUMIF('Unos rashoda P4'!$T$3:$T$501,'A.3 RASHODI FUNK'!$A58,'Unos rashoda P4'!H$3:H$501)</f>
        <v>0</v>
      </c>
      <c r="F58" s="348">
        <f>SUMIF('Unos rashoda i izdataka'!$R$3:$R$501,'A.3 RASHODI FUNK'!$A58,'Unos rashoda i izdataka'!K$3:K$501)+SUMIF('Unos rashoda P4'!$T$3:$T$501,'A.3 RASHODI FUNK'!$A58,'Unos rashoda P4'!I$3:I$501)</f>
        <v>0</v>
      </c>
      <c r="G58" s="348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42024 SVEUČILIŠTE JURJA DOBRILE U PULI</v>
      </c>
    </row>
    <row r="59" spans="1:8">
      <c r="A59" s="209">
        <v>8</v>
      </c>
      <c r="B59" s="36" t="s">
        <v>4013</v>
      </c>
      <c r="C59" s="233">
        <f>SUM(C60:C65)</f>
        <v>0</v>
      </c>
      <c r="D59" s="233">
        <f>SUM(D60:D65)</f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42024 SVEUČILIŠTE JURJA DOBRILE U PULI</v>
      </c>
    </row>
    <row r="60" spans="1:8">
      <c r="A60" s="225">
        <v>81</v>
      </c>
      <c r="B60" s="25" t="s">
        <v>4014</v>
      </c>
      <c r="C60" s="348"/>
      <c r="D60" s="348"/>
      <c r="E60" s="348">
        <f>SUMIF('Unos rashoda i izdataka'!$R$3:$R$501,'A.3 RASHODI FUNK'!$A60,'Unos rashoda i izdataka'!J$3:J$501)+SUMIF('Unos rashoda P4'!$T$3:$T$501,'A.3 RASHODI FUNK'!$A60,'Unos rashoda P4'!H$3:H$501)</f>
        <v>0</v>
      </c>
      <c r="F60" s="348">
        <f>SUMIF('Unos rashoda i izdataka'!$R$3:$R$501,'A.3 RASHODI FUNK'!$A60,'Unos rashoda i izdataka'!K$3:K$501)+SUMIF('Unos rashoda P4'!$T$3:$T$501,'A.3 RASHODI FUNK'!$A60,'Unos rashoda P4'!I$3:I$501)</f>
        <v>0</v>
      </c>
      <c r="G60" s="348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42024 SVEUČILIŠTE JURJA DOBRILE U PULI</v>
      </c>
    </row>
    <row r="61" spans="1:8">
      <c r="A61" s="225">
        <v>82</v>
      </c>
      <c r="B61" s="25" t="s">
        <v>3932</v>
      </c>
      <c r="C61" s="348"/>
      <c r="D61" s="348"/>
      <c r="E61" s="348">
        <f>SUMIF('Unos rashoda i izdataka'!$R$3:$R$501,'A.3 RASHODI FUNK'!$A61,'Unos rashoda i izdataka'!J$3:J$501)+SUMIF('Unos rashoda P4'!$T$3:$T$501,'A.3 RASHODI FUNK'!$A61,'Unos rashoda P4'!H$3:H$501)</f>
        <v>0</v>
      </c>
      <c r="F61" s="348">
        <f>SUMIF('Unos rashoda i izdataka'!$R$3:$R$501,'A.3 RASHODI FUNK'!$A61,'Unos rashoda i izdataka'!K$3:K$501)+SUMIF('Unos rashoda P4'!$T$3:$T$501,'A.3 RASHODI FUNK'!$A61,'Unos rashoda P4'!I$3:I$501)</f>
        <v>0</v>
      </c>
      <c r="G61" s="348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42024 SVEUČILIŠTE JURJA DOBRILE U PULI</v>
      </c>
    </row>
    <row r="62" spans="1:8">
      <c r="A62" s="225">
        <v>83</v>
      </c>
      <c r="B62" s="25" t="s">
        <v>4015</v>
      </c>
      <c r="C62" s="348"/>
      <c r="D62" s="348"/>
      <c r="E62" s="348">
        <f>SUMIF('Unos rashoda i izdataka'!$R$3:$R$501,'A.3 RASHODI FUNK'!$A62,'Unos rashoda i izdataka'!J$3:J$501)+SUMIF('Unos rashoda P4'!$T$3:$T$501,'A.3 RASHODI FUNK'!$A62,'Unos rashoda P4'!H$3:H$501)</f>
        <v>0</v>
      </c>
      <c r="F62" s="348">
        <f>SUMIF('Unos rashoda i izdataka'!$R$3:$R$501,'A.3 RASHODI FUNK'!$A62,'Unos rashoda i izdataka'!K$3:K$501)+SUMIF('Unos rashoda P4'!$T$3:$T$501,'A.3 RASHODI FUNK'!$A62,'Unos rashoda P4'!I$3:I$501)</f>
        <v>0</v>
      </c>
      <c r="G62" s="348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42024 SVEUČILIŠTE JURJA DOBRILE U PULI</v>
      </c>
    </row>
    <row r="63" spans="1:8">
      <c r="A63" s="225">
        <v>84</v>
      </c>
      <c r="B63" s="25" t="s">
        <v>4016</v>
      </c>
      <c r="C63" s="348"/>
      <c r="D63" s="348"/>
      <c r="E63" s="348">
        <f>SUMIF('Unos rashoda i izdataka'!$R$3:$R$501,'A.3 RASHODI FUNK'!$A63,'Unos rashoda i izdataka'!J$3:J$501)+SUMIF('Unos rashoda P4'!$T$3:$T$501,'A.3 RASHODI FUNK'!$A63,'Unos rashoda P4'!H$3:H$501)</f>
        <v>0</v>
      </c>
      <c r="F63" s="348">
        <f>SUMIF('Unos rashoda i izdataka'!$R$3:$R$501,'A.3 RASHODI FUNK'!$A63,'Unos rashoda i izdataka'!K$3:K$501)+SUMIF('Unos rashoda P4'!$T$3:$T$501,'A.3 RASHODI FUNK'!$A63,'Unos rashoda P4'!I$3:I$501)</f>
        <v>0</v>
      </c>
      <c r="G63" s="348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42024 SVEUČILIŠTE JURJA DOBRILE U PULI</v>
      </c>
    </row>
    <row r="64" spans="1:8">
      <c r="A64" s="225">
        <v>85</v>
      </c>
      <c r="B64" s="25" t="s">
        <v>4017</v>
      </c>
      <c r="C64" s="348"/>
      <c r="D64" s="348"/>
      <c r="E64" s="348">
        <f>SUMIF('Unos rashoda i izdataka'!$R$3:$R$501,'A.3 RASHODI FUNK'!$A64,'Unos rashoda i izdataka'!J$3:J$501)+SUMIF('Unos rashoda P4'!$T$3:$T$501,'A.3 RASHODI FUNK'!$A64,'Unos rashoda P4'!H$3:H$501)</f>
        <v>0</v>
      </c>
      <c r="F64" s="348">
        <f>SUMIF('Unos rashoda i izdataka'!$R$3:$R$501,'A.3 RASHODI FUNK'!$A64,'Unos rashoda i izdataka'!K$3:K$501)+SUMIF('Unos rashoda P4'!$T$3:$T$501,'A.3 RASHODI FUNK'!$A64,'Unos rashoda P4'!I$3:I$501)</f>
        <v>0</v>
      </c>
      <c r="G64" s="348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42024 SVEUČILIŠTE JURJA DOBRILE U PULI</v>
      </c>
    </row>
    <row r="65" spans="1:8" ht="25.5">
      <c r="A65" s="225">
        <v>86</v>
      </c>
      <c r="B65" s="25" t="s">
        <v>4018</v>
      </c>
      <c r="C65" s="348"/>
      <c r="D65" s="348"/>
      <c r="E65" s="348">
        <f>SUMIF('Unos rashoda i izdataka'!$R$3:$R$501,'A.3 RASHODI FUNK'!$A65,'Unos rashoda i izdataka'!J$3:J$501)+SUMIF('Unos rashoda P4'!$T$3:$T$501,'A.3 RASHODI FUNK'!$A65,'Unos rashoda P4'!H$3:H$501)</f>
        <v>0</v>
      </c>
      <c r="F65" s="348">
        <f>SUMIF('Unos rashoda i izdataka'!$R$3:$R$501,'A.3 RASHODI FUNK'!$A65,'Unos rashoda i izdataka'!K$3:K$501)+SUMIF('Unos rashoda P4'!$T$3:$T$501,'A.3 RASHODI FUNK'!$A65,'Unos rashoda P4'!I$3:I$501)</f>
        <v>0</v>
      </c>
      <c r="G65" s="348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42024 SVEUČILIŠTE JURJA DOBRILE U PULI</v>
      </c>
    </row>
    <row r="66" spans="1:8">
      <c r="A66" s="209">
        <v>9</v>
      </c>
      <c r="B66" s="36" t="s">
        <v>4019</v>
      </c>
      <c r="C66" s="233">
        <f>SUM(C67:C74)</f>
        <v>13135694</v>
      </c>
      <c r="D66" s="233">
        <f>SUM(D67:D74)</f>
        <v>24937207</v>
      </c>
      <c r="E66" s="233">
        <f>SUM(E67:E74)</f>
        <v>14785467</v>
      </c>
      <c r="F66" s="233">
        <f>SUM(F67:F74)</f>
        <v>13456359</v>
      </c>
      <c r="G66" s="233">
        <f>SUM(G67:G74)</f>
        <v>13454161</v>
      </c>
      <c r="H66" s="315" t="str">
        <f>'OPĆI DIO'!$C$1</f>
        <v>42024 SVEUČILIŠTE JURJA DOBRILE U PULI</v>
      </c>
    </row>
    <row r="67" spans="1:8">
      <c r="A67" s="225">
        <v>91</v>
      </c>
      <c r="B67" s="25" t="s">
        <v>4020</v>
      </c>
      <c r="C67" s="348"/>
      <c r="D67" s="348"/>
      <c r="E67" s="348">
        <f>SUMIF('Unos rashoda i izdataka'!$R$3:$R$501,'A.3 RASHODI FUNK'!$A67,'Unos rashoda i izdataka'!J$3:J$501)+SUMIF('Unos rashoda P4'!$T$3:$T$501,'A.3 RASHODI FUNK'!$A67,'Unos rashoda P4'!H$3:H$501)</f>
        <v>0</v>
      </c>
      <c r="F67" s="348">
        <f>SUMIF('Unos rashoda i izdataka'!$R$3:$R$501,'A.3 RASHODI FUNK'!$A67,'Unos rashoda i izdataka'!K$3:K$501)+SUMIF('Unos rashoda P4'!$T$3:$T$501,'A.3 RASHODI FUNK'!$A67,'Unos rashoda P4'!I$3:I$501)</f>
        <v>0</v>
      </c>
      <c r="G67" s="348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42024 SVEUČILIŠTE JURJA DOBRILE U PULI</v>
      </c>
    </row>
    <row r="68" spans="1:8">
      <c r="A68" s="225">
        <v>92</v>
      </c>
      <c r="B68" s="25" t="s">
        <v>4021</v>
      </c>
      <c r="C68" s="348"/>
      <c r="D68" s="348"/>
      <c r="E68" s="348">
        <f>SUMIF('Unos rashoda i izdataka'!$R$3:$R$501,'A.3 RASHODI FUNK'!$A68,'Unos rashoda i izdataka'!J$3:J$501)+SUMIF('Unos rashoda P4'!$T$3:$T$501,'A.3 RASHODI FUNK'!$A68,'Unos rashoda P4'!H$3:H$501)</f>
        <v>0</v>
      </c>
      <c r="F68" s="348">
        <f>SUMIF('Unos rashoda i izdataka'!$R$3:$R$501,'A.3 RASHODI FUNK'!$A68,'Unos rashoda i izdataka'!K$3:K$501)+SUMIF('Unos rashoda P4'!$T$3:$T$501,'A.3 RASHODI FUNK'!$A68,'Unos rashoda P4'!I$3:I$501)</f>
        <v>0</v>
      </c>
      <c r="G68" s="348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42024 SVEUČILIŠTE JURJA DOBRILE U PULI</v>
      </c>
    </row>
    <row r="69" spans="1:8" ht="26.25" customHeight="1">
      <c r="A69" s="225">
        <v>93</v>
      </c>
      <c r="B69" s="25" t="s">
        <v>4022</v>
      </c>
      <c r="C69" s="348"/>
      <c r="D69" s="348"/>
      <c r="E69" s="348">
        <f>SUMIF('Unos rashoda i izdataka'!$R$3:$R$501,'A.3 RASHODI FUNK'!$A69,'Unos rashoda i izdataka'!J$3:J$501)+SUMIF('Unos rashoda P4'!$T$3:$T$501,'A.3 RASHODI FUNK'!$A69,'Unos rashoda P4'!H$3:H$501)</f>
        <v>0</v>
      </c>
      <c r="F69" s="348">
        <f>SUMIF('Unos rashoda i izdataka'!$R$3:$R$501,'A.3 RASHODI FUNK'!$A69,'Unos rashoda i izdataka'!K$3:K$501)+SUMIF('Unos rashoda P4'!$T$3:$T$501,'A.3 RASHODI FUNK'!$A69,'Unos rashoda P4'!I$3:I$501)</f>
        <v>0</v>
      </c>
      <c r="G69" s="348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42024 SVEUČILIŠTE JURJA DOBRILE U PULI</v>
      </c>
    </row>
    <row r="70" spans="1:8">
      <c r="A70" s="225">
        <v>94</v>
      </c>
      <c r="B70" s="25" t="s">
        <v>4023</v>
      </c>
      <c r="C70" s="348">
        <v>13135694</v>
      </c>
      <c r="D70" s="348">
        <v>24937207</v>
      </c>
      <c r="E70" s="348">
        <v>14785467</v>
      </c>
      <c r="F70" s="348">
        <v>13456359</v>
      </c>
      <c r="G70" s="348">
        <v>13454161</v>
      </c>
      <c r="H70" s="315" t="str">
        <f>'OPĆI DIO'!$C$1</f>
        <v>42024 SVEUČILIŠTE JURJA DOBRILE U PULI</v>
      </c>
    </row>
    <row r="71" spans="1:8">
      <c r="A71" s="225">
        <v>95</v>
      </c>
      <c r="B71" s="25" t="s">
        <v>3942</v>
      </c>
      <c r="C71" s="348"/>
      <c r="D71" s="348"/>
      <c r="E71" s="348">
        <f>SUMIF('Unos rashoda i izdataka'!$R$3:$R$501,'A.3 RASHODI FUNK'!$A71,'Unos rashoda i izdataka'!J$3:J$501)+SUMIF('Unos rashoda P4'!$T$3:$T$501,'A.3 RASHODI FUNK'!$A71,'Unos rashoda P4'!H$3:H$501)</f>
        <v>0</v>
      </c>
      <c r="F71" s="348">
        <f>SUMIF('Unos rashoda i izdataka'!$R$3:$R$501,'A.3 RASHODI FUNK'!$A71,'Unos rashoda i izdataka'!K$3:K$501)+SUMIF('Unos rashoda P4'!$T$3:$T$501,'A.3 RASHODI FUNK'!$A71,'Unos rashoda P4'!I$3:I$501)</f>
        <v>0</v>
      </c>
      <c r="G71" s="348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42024 SVEUČILIŠTE JURJA DOBRILE U PULI</v>
      </c>
    </row>
    <row r="72" spans="1:8">
      <c r="A72" s="225">
        <v>96</v>
      </c>
      <c r="B72" s="25" t="s">
        <v>3940</v>
      </c>
      <c r="C72" s="348"/>
      <c r="D72" s="348"/>
      <c r="E72" s="348">
        <f>SUMIF('Unos rashoda i izdataka'!$R$3:$R$501,'A.3 RASHODI FUNK'!$A72,'Unos rashoda i izdataka'!J$3:J$501)+SUMIF('Unos rashoda P4'!$T$3:$T$501,'A.3 RASHODI FUNK'!$A72,'Unos rashoda P4'!H$3:H$501)</f>
        <v>0</v>
      </c>
      <c r="F72" s="348">
        <f>SUMIF('Unos rashoda i izdataka'!$R$3:$R$501,'A.3 RASHODI FUNK'!$A72,'Unos rashoda i izdataka'!K$3:K$501)+SUMIF('Unos rashoda P4'!$T$3:$T$501,'A.3 RASHODI FUNK'!$A72,'Unos rashoda P4'!I$3:I$501)</f>
        <v>0</v>
      </c>
      <c r="G72" s="348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42024 SVEUČILIŠTE JURJA DOBRILE U PULI</v>
      </c>
    </row>
    <row r="73" spans="1:8">
      <c r="A73" s="225">
        <v>97</v>
      </c>
      <c r="B73" s="25" t="s">
        <v>3926</v>
      </c>
      <c r="C73" s="348"/>
      <c r="D73" s="348"/>
      <c r="E73" s="348">
        <f>SUMIF('Unos rashoda i izdataka'!$R$3:$R$501,'A.3 RASHODI FUNK'!$A73,'Unos rashoda i izdataka'!J$3:J$501)+SUMIF('Unos rashoda P4'!$T$3:$T$501,'A.3 RASHODI FUNK'!$A73,'Unos rashoda P4'!H$3:H$501)</f>
        <v>0</v>
      </c>
      <c r="F73" s="348">
        <f>SUMIF('Unos rashoda i izdataka'!$R$3:$R$501,'A.3 RASHODI FUNK'!$A73,'Unos rashoda i izdataka'!K$3:K$501)+SUMIF('Unos rashoda P4'!$T$3:$T$501,'A.3 RASHODI FUNK'!$A73,'Unos rashoda P4'!I$3:I$501)</f>
        <v>0</v>
      </c>
      <c r="G73" s="348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42024 SVEUČILIŠTE JURJA DOBRILE U PULI</v>
      </c>
    </row>
    <row r="74" spans="1:8">
      <c r="A74" s="225">
        <v>98</v>
      </c>
      <c r="B74" s="25" t="s">
        <v>3928</v>
      </c>
      <c r="C74" s="348"/>
      <c r="D74" s="348"/>
      <c r="E74" s="348">
        <f>SUMIF('Unos rashoda i izdataka'!$R$3:$R$501,'A.3 RASHODI FUNK'!$A74,'Unos rashoda i izdataka'!J$3:J$501)+SUMIF('Unos rashoda P4'!$T$3:$T$501,'A.3 RASHODI FUNK'!$A74,'Unos rashoda P4'!H$3:H$501)</f>
        <v>0</v>
      </c>
      <c r="F74" s="348">
        <f>SUMIF('Unos rashoda i izdataka'!$R$3:$R$501,'A.3 RASHODI FUNK'!$A74,'Unos rashoda i izdataka'!K$3:K$501)+SUMIF('Unos rashoda P4'!$T$3:$T$501,'A.3 RASHODI FUNK'!$A74,'Unos rashoda P4'!I$3:I$501)</f>
        <v>0</v>
      </c>
      <c r="G74" s="348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42024 SVEUČILIŠTE JURJA DOBRILE U PULI</v>
      </c>
    </row>
    <row r="75" spans="1:8">
      <c r="A75" s="209">
        <v>10</v>
      </c>
      <c r="B75" s="36" t="s">
        <v>4024</v>
      </c>
      <c r="C75" s="233">
        <f>SUM(C76:C84)</f>
        <v>0</v>
      </c>
      <c r="D75" s="233">
        <f>SUM(D76:D84)</f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42024 SVEUČILIŠTE JURJA DOBRILE U PULI</v>
      </c>
    </row>
    <row r="76" spans="1:8">
      <c r="A76" s="225">
        <v>101</v>
      </c>
      <c r="B76" s="25" t="s">
        <v>4025</v>
      </c>
      <c r="C76" s="348"/>
      <c r="D76" s="348"/>
      <c r="E76" s="348">
        <f>SUMIF('Unos rashoda i izdataka'!$R$3:$R$501,'A.3 RASHODI FUNK'!$A76,'Unos rashoda i izdataka'!J$3:J$501)+SUMIF('Unos rashoda P4'!$T$3:$T$501,'A.3 RASHODI FUNK'!$A76,'Unos rashoda P4'!H$3:H$501)</f>
        <v>0</v>
      </c>
      <c r="F76" s="348">
        <f>SUMIF('Unos rashoda i izdataka'!$R$3:$R$501,'A.3 RASHODI FUNK'!$A76,'Unos rashoda i izdataka'!K$3:K$501)+SUMIF('Unos rashoda P4'!$T$3:$T$501,'A.3 RASHODI FUNK'!$A76,'Unos rashoda P4'!I$3:I$501)</f>
        <v>0</v>
      </c>
      <c r="G76" s="348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42024 SVEUČILIŠTE JURJA DOBRILE U PULI</v>
      </c>
    </row>
    <row r="77" spans="1:8">
      <c r="A77" s="225">
        <v>102</v>
      </c>
      <c r="B77" s="25" t="s">
        <v>4026</v>
      </c>
      <c r="C77" s="348"/>
      <c r="D77" s="348"/>
      <c r="E77" s="348">
        <f>SUMIF('Unos rashoda i izdataka'!$R$3:$R$501,'A.3 RASHODI FUNK'!$A77,'Unos rashoda i izdataka'!J$3:J$501)+SUMIF('Unos rashoda P4'!$T$3:$T$501,'A.3 RASHODI FUNK'!$A77,'Unos rashoda P4'!H$3:H$501)</f>
        <v>0</v>
      </c>
      <c r="F77" s="348">
        <f>SUMIF('Unos rashoda i izdataka'!$R$3:$R$501,'A.3 RASHODI FUNK'!$A77,'Unos rashoda i izdataka'!K$3:K$501)+SUMIF('Unos rashoda P4'!$T$3:$T$501,'A.3 RASHODI FUNK'!$A77,'Unos rashoda P4'!I$3:I$501)</f>
        <v>0</v>
      </c>
      <c r="G77" s="348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42024 SVEUČILIŠTE JURJA DOBRILE U PULI</v>
      </c>
    </row>
    <row r="78" spans="1:8">
      <c r="A78" s="225">
        <v>103</v>
      </c>
      <c r="B78" s="25" t="s">
        <v>4027</v>
      </c>
      <c r="C78" s="348"/>
      <c r="D78" s="348"/>
      <c r="E78" s="348">
        <f>SUMIF('Unos rashoda i izdataka'!$R$3:$R$501,'A.3 RASHODI FUNK'!$A78,'Unos rashoda i izdataka'!J$3:J$501)+SUMIF('Unos rashoda P4'!$T$3:$T$501,'A.3 RASHODI FUNK'!$A78,'Unos rashoda P4'!H$3:H$501)</f>
        <v>0</v>
      </c>
      <c r="F78" s="348">
        <f>SUMIF('Unos rashoda i izdataka'!$R$3:$R$501,'A.3 RASHODI FUNK'!$A78,'Unos rashoda i izdataka'!K$3:K$501)+SUMIF('Unos rashoda P4'!$T$3:$T$501,'A.3 RASHODI FUNK'!$A78,'Unos rashoda P4'!I$3:I$501)</f>
        <v>0</v>
      </c>
      <c r="G78" s="348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42024 SVEUČILIŠTE JURJA DOBRILE U PULI</v>
      </c>
    </row>
    <row r="79" spans="1:8">
      <c r="A79" s="225">
        <v>104</v>
      </c>
      <c r="B79" s="25" t="s">
        <v>4028</v>
      </c>
      <c r="C79" s="348"/>
      <c r="D79" s="348"/>
      <c r="E79" s="348">
        <f>SUMIF('Unos rashoda i izdataka'!$R$3:$R$501,'A.3 RASHODI FUNK'!$A79,'Unos rashoda i izdataka'!J$3:J$501)+SUMIF('Unos rashoda P4'!$T$3:$T$501,'A.3 RASHODI FUNK'!$A79,'Unos rashoda P4'!H$3:H$501)</f>
        <v>0</v>
      </c>
      <c r="F79" s="348">
        <f>SUMIF('Unos rashoda i izdataka'!$R$3:$R$501,'A.3 RASHODI FUNK'!$A79,'Unos rashoda i izdataka'!K$3:K$501)+SUMIF('Unos rashoda P4'!$T$3:$T$501,'A.3 RASHODI FUNK'!$A79,'Unos rashoda P4'!I$3:I$501)</f>
        <v>0</v>
      </c>
      <c r="G79" s="348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42024 SVEUČILIŠTE JURJA DOBRILE U PULI</v>
      </c>
    </row>
    <row r="80" spans="1:8">
      <c r="A80" s="225">
        <v>105</v>
      </c>
      <c r="B80" s="25" t="s">
        <v>4029</v>
      </c>
      <c r="C80" s="348"/>
      <c r="D80" s="348"/>
      <c r="E80" s="348">
        <f>SUMIF('Unos rashoda i izdataka'!$R$3:$R$501,'A.3 RASHODI FUNK'!$A80,'Unos rashoda i izdataka'!J$3:J$501)+SUMIF('Unos rashoda P4'!$T$3:$T$501,'A.3 RASHODI FUNK'!$A80,'Unos rashoda P4'!H$3:H$501)</f>
        <v>0</v>
      </c>
      <c r="F80" s="348">
        <f>SUMIF('Unos rashoda i izdataka'!$R$3:$R$501,'A.3 RASHODI FUNK'!$A80,'Unos rashoda i izdataka'!K$3:K$501)+SUMIF('Unos rashoda P4'!$T$3:$T$501,'A.3 RASHODI FUNK'!$A80,'Unos rashoda P4'!I$3:I$501)</f>
        <v>0</v>
      </c>
      <c r="G80" s="348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42024 SVEUČILIŠTE JURJA DOBRILE U PULI</v>
      </c>
    </row>
    <row r="81" spans="1:8">
      <c r="A81" s="225">
        <v>106</v>
      </c>
      <c r="B81" s="25" t="s">
        <v>4030</v>
      </c>
      <c r="C81" s="348"/>
      <c r="D81" s="348"/>
      <c r="E81" s="348">
        <f>SUMIF('Unos rashoda i izdataka'!$R$3:$R$501,'A.3 RASHODI FUNK'!$A81,'Unos rashoda i izdataka'!J$3:J$501)+SUMIF('Unos rashoda P4'!$T$3:$T$501,'A.3 RASHODI FUNK'!$A81,'Unos rashoda P4'!H$3:H$501)</f>
        <v>0</v>
      </c>
      <c r="F81" s="348">
        <f>SUMIF('Unos rashoda i izdataka'!$R$3:$R$501,'A.3 RASHODI FUNK'!$A81,'Unos rashoda i izdataka'!K$3:K$501)+SUMIF('Unos rashoda P4'!$T$3:$T$501,'A.3 RASHODI FUNK'!$A81,'Unos rashoda P4'!I$3:I$501)</f>
        <v>0</v>
      </c>
      <c r="G81" s="348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42024 SVEUČILIŠTE JURJA DOBRILE U PULI</v>
      </c>
    </row>
    <row r="82" spans="1:8" ht="25.5">
      <c r="A82" s="225">
        <v>107</v>
      </c>
      <c r="B82" s="25" t="s">
        <v>4031</v>
      </c>
      <c r="C82" s="348"/>
      <c r="D82" s="348"/>
      <c r="E82" s="348">
        <f>SUMIF('Unos rashoda i izdataka'!$R$3:$R$501,'A.3 RASHODI FUNK'!$A82,'Unos rashoda i izdataka'!J$3:J$501)+SUMIF('Unos rashoda P4'!$T$3:$T$501,'A.3 RASHODI FUNK'!$A82,'Unos rashoda P4'!H$3:H$501)</f>
        <v>0</v>
      </c>
      <c r="F82" s="348">
        <f>SUMIF('Unos rashoda i izdataka'!$R$3:$R$501,'A.3 RASHODI FUNK'!$A82,'Unos rashoda i izdataka'!K$3:K$501)+SUMIF('Unos rashoda P4'!$T$3:$T$501,'A.3 RASHODI FUNK'!$A82,'Unos rashoda P4'!I$3:I$501)</f>
        <v>0</v>
      </c>
      <c r="G82" s="348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42024 SVEUČILIŠTE JURJA DOBRILE U PULI</v>
      </c>
    </row>
    <row r="83" spans="1:8">
      <c r="A83" s="225">
        <v>108</v>
      </c>
      <c r="B83" s="25" t="s">
        <v>4032</v>
      </c>
      <c r="C83" s="348"/>
      <c r="D83" s="348"/>
      <c r="E83" s="348">
        <f>SUMIF('Unos rashoda i izdataka'!$R$3:$R$501,'A.3 RASHODI FUNK'!$A83,'Unos rashoda i izdataka'!J$3:J$501)+SUMIF('Unos rashoda P4'!$T$3:$T$501,'A.3 RASHODI FUNK'!$A83,'Unos rashoda P4'!H$3:H$501)</f>
        <v>0</v>
      </c>
      <c r="F83" s="348">
        <f>SUMIF('Unos rashoda i izdataka'!$R$3:$R$501,'A.3 RASHODI FUNK'!$A83,'Unos rashoda i izdataka'!K$3:K$501)+SUMIF('Unos rashoda P4'!$T$3:$T$501,'A.3 RASHODI FUNK'!$A83,'Unos rashoda P4'!I$3:I$501)</f>
        <v>0</v>
      </c>
      <c r="G83" s="348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42024 SVEUČILIŠTE JURJA DOBRILE U PULI</v>
      </c>
    </row>
    <row r="84" spans="1:8" ht="25.5">
      <c r="A84" s="225">
        <v>109</v>
      </c>
      <c r="B84" s="25" t="s">
        <v>4033</v>
      </c>
      <c r="C84" s="348"/>
      <c r="D84" s="348"/>
      <c r="E84" s="348">
        <f>SUMIF('Unos rashoda i izdataka'!$R$3:$R$501,'A.3 RASHODI FUNK'!$A84,'Unos rashoda i izdataka'!J$3:J$501)+SUMIF('Unos rashoda P4'!$T$3:$T$501,'A.3 RASHODI FUNK'!$A84,'Unos rashoda P4'!H$3:H$501)</f>
        <v>0</v>
      </c>
      <c r="F84" s="348">
        <f>SUMIF('Unos rashoda i izdataka'!$R$3:$R$501,'A.3 RASHODI FUNK'!$A84,'Unos rashoda i izdataka'!K$3:K$501)+SUMIF('Unos rashoda P4'!$T$3:$T$501,'A.3 RASHODI FUNK'!$A84,'Unos rashoda P4'!I$3:I$501)</f>
        <v>0</v>
      </c>
      <c r="G84" s="348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42024 SVEUČILIŠTE JURJA DOBRILE U PULI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2">
        <f>SUM(D11:D14)</f>
        <v>0</v>
      </c>
      <c r="E10" s="342">
        <f>SUM(E11:E14)</f>
        <v>0</v>
      </c>
      <c r="F10" s="342">
        <f>SUM(F11:F14)</f>
        <v>0</v>
      </c>
      <c r="G10" s="342">
        <f>SUM(G11:G14)</f>
        <v>0</v>
      </c>
      <c r="H10" s="342">
        <f>SUM(H11:H14)</f>
        <v>0</v>
      </c>
      <c r="I10" s="315" t="str">
        <f>'OPĆI DIO'!$C$1</f>
        <v>42024 SVEUČILIŠTE JURJA DOBRILE U PULI</v>
      </c>
    </row>
    <row r="11" spans="1:10">
      <c r="A11" s="261"/>
      <c r="B11" s="262">
        <v>81</v>
      </c>
      <c r="C11" s="262" t="s">
        <v>3903</v>
      </c>
      <c r="D11" s="340"/>
      <c r="E11" s="340"/>
      <c r="F11" s="339">
        <f>SUMIF('Unos prihoda i primitaka'!$L$3:$L$501,$B11,'Unos prihoda i primitaka'!G$3:G$501)</f>
        <v>0</v>
      </c>
      <c r="G11" s="339">
        <f>SUMIF('Unos prihoda i primitaka'!$L$3:$L$501,$B11,'Unos prihoda i primitaka'!H$3:H$501)</f>
        <v>0</v>
      </c>
      <c r="H11" s="339">
        <f>SUMIF('Unos prihoda i primitaka'!$L$3:$L$501,$B11,'Unos prihoda i primitaka'!I$3:I$501)</f>
        <v>0</v>
      </c>
      <c r="I11" s="315" t="str">
        <f>'OPĆI DIO'!$C$1</f>
        <v>42024 SVEUČILIŠTE JURJA DOBRILE U PULI</v>
      </c>
    </row>
    <row r="12" spans="1:10">
      <c r="A12" s="261"/>
      <c r="B12" s="262">
        <v>82</v>
      </c>
      <c r="C12" s="262" t="s">
        <v>3904</v>
      </c>
      <c r="D12" s="340"/>
      <c r="E12" s="340"/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42024 SVEUČILIŠTE JURJA DOBRILE U PULI</v>
      </c>
    </row>
    <row r="13" spans="1:10">
      <c r="A13" s="261"/>
      <c r="B13" s="262">
        <v>83</v>
      </c>
      <c r="C13" s="262" t="s">
        <v>3905</v>
      </c>
      <c r="D13" s="340"/>
      <c r="E13" s="340"/>
      <c r="F13" s="339">
        <f>SUMIF('Unos prihoda i primitaka'!$L$3:$L$501,$B13,'Unos prihoda i primitaka'!G$3:G$501)</f>
        <v>0</v>
      </c>
      <c r="G13" s="339">
        <f>SUMIF('Unos prihoda i primitaka'!$L$3:$L$501,$B13,'Unos prihoda i primitaka'!H$3:H$501)</f>
        <v>0</v>
      </c>
      <c r="H13" s="339">
        <f>SUMIF('Unos prihoda i primitaka'!$L$3:$L$501,$B13,'Unos prihoda i primitaka'!I$3:I$501)</f>
        <v>0</v>
      </c>
      <c r="I13" s="315" t="str">
        <f>'OPĆI DIO'!$C$1</f>
        <v>42024 SVEUČILIŠTE JURJA DOBRILE U PULI</v>
      </c>
    </row>
    <row r="14" spans="1:10">
      <c r="A14" s="261"/>
      <c r="B14" s="262">
        <v>84</v>
      </c>
      <c r="C14" s="262" t="s">
        <v>3906</v>
      </c>
      <c r="D14" s="340"/>
      <c r="E14" s="340"/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42024 SVEUČILIŠTE JURJA DOBRILE U PULI</v>
      </c>
    </row>
    <row r="15" spans="1:10" s="315" customFormat="1">
      <c r="A15" s="263">
        <v>5</v>
      </c>
      <c r="B15" s="264"/>
      <c r="C15" s="265" t="s">
        <v>4811</v>
      </c>
      <c r="D15" s="342">
        <f>SUM(D16:D19)</f>
        <v>0</v>
      </c>
      <c r="E15" s="342">
        <f>SUM(E16:E19)</f>
        <v>0</v>
      </c>
      <c r="F15" s="342">
        <f>SUM(F16:F19)</f>
        <v>0</v>
      </c>
      <c r="G15" s="342">
        <f>SUM(G16:G19)</f>
        <v>0</v>
      </c>
      <c r="H15" s="342">
        <f>SUM(H16:H19)</f>
        <v>0</v>
      </c>
      <c r="I15" s="315" t="str">
        <f>'OPĆI DIO'!$C$1</f>
        <v>42024 SVEUČILIŠTE JURJA DOBRILE U PULI</v>
      </c>
    </row>
    <row r="16" spans="1:10">
      <c r="A16" s="262"/>
      <c r="B16" s="262">
        <v>51</v>
      </c>
      <c r="C16" s="266" t="s">
        <v>253</v>
      </c>
      <c r="D16" s="340"/>
      <c r="E16" s="340"/>
      <c r="F16" s="341">
        <f>SUMIF('Unos rashoda i izdataka'!$P$3:$P$501,$B16,'Unos rashoda i izdataka'!J$3:J$501)+SUMIF('Unos rashoda P4'!$S$3:$S$501,$B16,'Unos rashoda P4'!H$3:H$501)</f>
        <v>0</v>
      </c>
      <c r="G16" s="341">
        <f>SUMIF('Unos rashoda i izdataka'!$P$3:$P$501,$B16,'Unos rashoda i izdataka'!K$3:K$501)+SUMIF('Unos rashoda P4'!$S$3:$S$501,$B16,'Unos rashoda P4'!I$3:I$501)</f>
        <v>0</v>
      </c>
      <c r="H16" s="341">
        <f>SUMIF('Unos rashoda i izdataka'!$P$3:$P$501,$B16,'Unos rashoda i izdataka'!L$3:L$501)+SUMIF('Unos rashoda P4'!$S$3:$S$501,$B16,'Unos rashoda P4'!J$3:J$501)</f>
        <v>0</v>
      </c>
      <c r="I16" s="315" t="str">
        <f>'OPĆI DIO'!$C$1</f>
        <v>42024 SVEUČILIŠTE JURJA DOBRILE U PULI</v>
      </c>
    </row>
    <row r="17" spans="1:9" ht="25.5">
      <c r="A17" s="262"/>
      <c r="B17" s="262">
        <v>54</v>
      </c>
      <c r="C17" s="266" t="s">
        <v>254</v>
      </c>
      <c r="D17" s="340"/>
      <c r="E17" s="340"/>
      <c r="F17" s="341">
        <f>SUMIF('Unos rashoda i izdataka'!$P$3:$P$501,$B17,'Unos rashoda i izdataka'!J$3:J$501)+SUMIF('Unos rashoda P4'!$S$3:$S$501,$B17,'Unos rashoda P4'!H$3:H$501)</f>
        <v>0</v>
      </c>
      <c r="G17" s="341">
        <f>SUMIF('Unos rashoda i izdataka'!$P$3:$P$501,$B17,'Unos rashoda i izdataka'!K$3:K$501)+SUMIF('Unos rashoda P4'!$S$3:$S$501,$B17,'Unos rashoda P4'!I$3:I$501)</f>
        <v>0</v>
      </c>
      <c r="H17" s="341">
        <f>SUMIF('Unos rashoda i izdataka'!$P$3:$P$501,$B17,'Unos rashoda i izdataka'!L$3:L$501)+SUMIF('Unos rashoda P4'!$S$3:$S$501,$B17,'Unos rashoda P4'!J$3:J$501)</f>
        <v>0</v>
      </c>
      <c r="I17" s="315" t="str">
        <f>'OPĆI DIO'!$C$1</f>
        <v>42024 SVEUČILIŠTE JURJA DOBRILE U PULI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D9" sqref="D9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6" t="s">
        <v>4813</v>
      </c>
      <c r="C6" s="344">
        <f>C8+C11+C14</f>
        <v>0</v>
      </c>
      <c r="D6" s="344">
        <f>D8+D11+D14</f>
        <v>0</v>
      </c>
      <c r="E6" s="344">
        <f>+E7+E10</f>
        <v>0</v>
      </c>
      <c r="F6" s="344">
        <f>+F7+F10</f>
        <v>0</v>
      </c>
      <c r="G6" s="344">
        <f>+G7+G10</f>
        <v>0</v>
      </c>
      <c r="H6" s="315" t="str">
        <f>'OPĆI DIO'!$C$1</f>
        <v>42024 SVEUČILIŠTE JURJA DOBRILE U PULI</v>
      </c>
    </row>
    <row r="7" spans="1:9" s="345" customFormat="1">
      <c r="A7" s="345">
        <v>43</v>
      </c>
      <c r="B7" s="343" t="s">
        <v>4816</v>
      </c>
      <c r="C7" s="346">
        <f>C8</f>
        <v>0</v>
      </c>
      <c r="D7" s="346">
        <f>D8</f>
        <v>0</v>
      </c>
      <c r="E7" s="346">
        <f>E8+E9</f>
        <v>0</v>
      </c>
      <c r="F7" s="346">
        <f>F8+F9</f>
        <v>0</v>
      </c>
      <c r="G7" s="346">
        <f>G8+G9</f>
        <v>0</v>
      </c>
      <c r="H7" s="315" t="str">
        <f>'OPĆI DIO'!$C$1</f>
        <v>42024 SVEUČILIŠTE JURJA DOBRILE U PULI</v>
      </c>
    </row>
    <row r="8" spans="1:9" s="281" customFormat="1">
      <c r="A8" s="281">
        <v>81</v>
      </c>
      <c r="B8" s="278" t="s">
        <v>4794</v>
      </c>
      <c r="C8" s="371"/>
      <c r="D8" s="371"/>
      <c r="E8" s="339">
        <f>SUMIF('Unos prihoda i primitaka'!$L$3:$L$501,$A8,'Unos prihoda i primitaka'!G$3:G$501)</f>
        <v>0</v>
      </c>
      <c r="F8" s="339">
        <f>SUMIF('Unos prihoda i primitaka'!$L$3:$L$501,$A8,'Unos prihoda i primitaka'!H$3:H$501)</f>
        <v>0</v>
      </c>
      <c r="G8" s="339">
        <f>SUMIF('Unos prihoda i primitaka'!$L$3:$L$501,$A8,'Unos prihoda i primitaka'!I$3:I$501)</f>
        <v>0</v>
      </c>
      <c r="H8" s="315" t="str">
        <f>'OPĆI DIO'!$C$1</f>
        <v>42024 SVEUČILIŠTE JURJA DOBRILE U PULI</v>
      </c>
    </row>
    <row r="9" spans="1:9" s="281" customFormat="1">
      <c r="A9" s="281">
        <v>83</v>
      </c>
      <c r="B9" s="278" t="s">
        <v>4794</v>
      </c>
      <c r="C9" s="371"/>
      <c r="D9" s="371"/>
      <c r="E9" s="339">
        <f>SUMIF('Unos prihoda i primitaka'!$L$3:$L$501,$A9,'Unos prihoda i primitaka'!G$3:G$501)</f>
        <v>0</v>
      </c>
      <c r="F9" s="339">
        <f>SUMIF('Unos prihoda i primitaka'!$L$3:$L$501,$A9,'Unos prihoda i primitaka'!H$3:H$501)</f>
        <v>0</v>
      </c>
      <c r="G9" s="339">
        <f>SUMIF('Unos prihoda i primitaka'!$L$3:$L$501,$A9,'Unos prihoda i primitaka'!I$3:I$501)</f>
        <v>0</v>
      </c>
      <c r="H9" s="315" t="str">
        <f>'OPĆI DIO'!$C$1</f>
        <v>42024 SVEUČILIŠTE JURJA DOBRILE U PULI</v>
      </c>
    </row>
    <row r="10" spans="1:9" s="347" customFormat="1">
      <c r="A10" s="347">
        <v>81</v>
      </c>
      <c r="B10" s="277" t="s">
        <v>4808</v>
      </c>
      <c r="C10" s="346">
        <f>C11</f>
        <v>0</v>
      </c>
      <c r="D10" s="346">
        <f>D11</f>
        <v>0</v>
      </c>
      <c r="E10" s="346">
        <f>E11</f>
        <v>0</v>
      </c>
      <c r="F10" s="346">
        <f>F11</f>
        <v>0</v>
      </c>
      <c r="G10" s="346">
        <f>G11</f>
        <v>0</v>
      </c>
      <c r="H10" s="315" t="str">
        <f>'OPĆI DIO'!$C$1</f>
        <v>42024 SVEUČILIŠTE JURJA DOBRILE U PULI</v>
      </c>
    </row>
    <row r="11" spans="1:9" s="281" customFormat="1">
      <c r="A11" s="281">
        <v>84</v>
      </c>
      <c r="B11" s="278" t="s">
        <v>4808</v>
      </c>
      <c r="C11" s="371"/>
      <c r="D11" s="371"/>
      <c r="E11" s="339">
        <f>SUMIF('Unos prihoda i primitaka'!$L$3:$L$501,$A11,'Unos prihoda i primitaka'!G$3:G$501)</f>
        <v>0</v>
      </c>
      <c r="F11" s="339">
        <f>SUMIF('Unos prihoda i primitaka'!$L$3:$L$501,$A11,'Unos prihoda i primitaka'!H$3:H$501)</f>
        <v>0</v>
      </c>
      <c r="G11" s="339">
        <f>SUMIF('Unos prihoda i primitaka'!$L$3:$L$501,$A11,'Unos prihoda i primitaka'!I$3:I$501)</f>
        <v>0</v>
      </c>
      <c r="H11" s="315" t="str">
        <f>'OPĆI DIO'!$C$1</f>
        <v>42024 SVEUČILIŠTE JURJA DOBRILE U PULI</v>
      </c>
    </row>
    <row r="12" spans="1:9" s="98" customFormat="1">
      <c r="B12" s="356" t="s">
        <v>4814</v>
      </c>
      <c r="C12" s="357">
        <f t="shared" ref="C12:G13" si="0">C13</f>
        <v>0</v>
      </c>
      <c r="D12" s="357">
        <f t="shared" si="0"/>
        <v>0</v>
      </c>
      <c r="E12" s="357">
        <f t="shared" si="0"/>
        <v>0</v>
      </c>
      <c r="F12" s="357">
        <f t="shared" si="0"/>
        <v>0</v>
      </c>
      <c r="G12" s="357">
        <f t="shared" si="0"/>
        <v>0</v>
      </c>
      <c r="H12" s="315" t="str">
        <f>'OPĆI DIO'!$C$1</f>
        <v>42024 SVEUČILIŠTE JURJA DOBRILE U PULI</v>
      </c>
    </row>
    <row r="13" spans="1:9" s="345" customFormat="1">
      <c r="B13" s="343" t="s">
        <v>4791</v>
      </c>
      <c r="C13" s="346">
        <f t="shared" si="0"/>
        <v>0</v>
      </c>
      <c r="D13" s="346">
        <f t="shared" si="0"/>
        <v>0</v>
      </c>
      <c r="E13" s="346">
        <f t="shared" si="0"/>
        <v>0</v>
      </c>
      <c r="F13" s="346">
        <f t="shared" si="0"/>
        <v>0</v>
      </c>
      <c r="G13" s="346">
        <f t="shared" si="0"/>
        <v>0</v>
      </c>
      <c r="H13" s="315" t="str">
        <f>'OPĆI DIO'!$C$1</f>
        <v>42024 SVEUČILIŠTE JURJA DOBRILE U PULI</v>
      </c>
    </row>
    <row r="14" spans="1:9" s="281" customFormat="1">
      <c r="A14" s="281">
        <v>5</v>
      </c>
      <c r="B14" s="278" t="s">
        <v>4791</v>
      </c>
      <c r="C14" s="371"/>
      <c r="D14" s="371"/>
      <c r="E14" s="339">
        <f>SUMIF('Unos rashoda i izdataka'!$S$3:$S$501,$A14,'Unos rashoda i izdataka'!J$3:J$501)+SUMIF('Unos rashoda P4'!$U$3:$U$501,$A14,'Unos rashoda P4'!H$3:H$501)</f>
        <v>0</v>
      </c>
      <c r="F14" s="339">
        <f>SUMIF('Unos rashoda i izdataka'!$S$3:$S$501,$A14,'Unos rashoda i izdataka'!K$3:K$501)+SUMIF('Unos rashoda P4'!$U$3:$U$501,$A14,'Unos rashoda P4'!I$3:I$501)</f>
        <v>0</v>
      </c>
      <c r="G14" s="339">
        <f>SUMIF('Unos rashoda i izdataka'!$S$3:$S$501,$A14,'Unos rashoda i izdataka'!L$3:L$501)+SUMIF('Unos rashoda P4'!$U$3:$U$501,$A14,'Unos rashoda P4'!J$3:J$501)</f>
        <v>0</v>
      </c>
      <c r="H14" s="315" t="str">
        <f>'OPĆI DIO'!$C$1</f>
        <v>42024 SVEUČILIŠTE JURJA DOBRILE U PULI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38" workbookViewId="0">
      <selection activeCell="F157" sqref="F157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95" activePane="bottomRight" state="frozen"/>
      <selection pane="topRight" activeCell="B1" sqref="B1"/>
      <selection pane="bottomLeft" activeCell="A4" sqref="A4"/>
      <selection pane="bottomRight" activeCell="F231" sqref="F231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  <pageSetup paperSize="9" scale="65" orientation="portrait" verticalDpi="0" r:id="rId1"/>
  <colBreaks count="1" manualBreakCount="1">
    <brk id="2" max="86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view="pageBreakPreview" topLeftCell="A61" zoomScale="60" zoomScaleNormal="100" workbookViewId="0">
      <selection activeCell="K89" sqref="K89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55" activePane="bottomRight" state="frozen"/>
      <selection pane="topRight" activeCell="C1" sqref="C1"/>
      <selection pane="bottomLeft" activeCell="A4" sqref="A4"/>
      <selection pane="bottomRight" activeCell="C173" sqref="C173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Ines Mirković</cp:lastModifiedBy>
  <cp:lastPrinted>2023-12-12T12:50:14Z</cp:lastPrinted>
  <dcterms:created xsi:type="dcterms:W3CDTF">2018-09-10T07:36:17Z</dcterms:created>
  <dcterms:modified xsi:type="dcterms:W3CDTF">2023-12-18T13:33:23Z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